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tabRatio="733" activeTab="12"/>
  </bookViews>
  <sheets>
    <sheet name="январь" sheetId="1" r:id="rId1"/>
    <sheet name="февраль" sheetId="2" r:id="rId2"/>
    <sheet name="март" sheetId="3" r:id="rId3"/>
    <sheet name="апрель" sheetId="4" r:id="rId4"/>
    <sheet name="май" sheetId="5" r:id="rId5"/>
    <sheet name="июнь" sheetId="6" r:id="rId6"/>
    <sheet name="июль" sheetId="7" r:id="rId7"/>
    <sheet name="август" sheetId="8" r:id="rId8"/>
    <sheet name="сентябрь" sheetId="9" r:id="rId9"/>
    <sheet name="октябрь" sheetId="10" r:id="rId10"/>
    <sheet name="ноябрь" sheetId="11" r:id="rId11"/>
    <sheet name="декабрь" sheetId="12" r:id="rId12"/>
    <sheet name="2017" sheetId="13"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_______prd2">[8]Титульный!$G$8</definedName>
    <definedName name="_______prd2">[7]Титульный!$G$8</definedName>
    <definedName name="______prd2">[1]Титульный!$G$8</definedName>
    <definedName name="_____prd2">[2]Титульный!$G$8</definedName>
    <definedName name="____prd2">[3]Титульный!$G$8</definedName>
    <definedName name="___prd2">[4]Титульный!$G$8</definedName>
    <definedName name="__prd2">[5]Титульный!$G$8</definedName>
    <definedName name="_prd2">[6]Титульный!$G$8</definedName>
    <definedName name="god">[6]Титульный!$F$8</definedName>
    <definedName name="org">[6]Титульный!$F$10</definedName>
    <definedName name="sbwt_name">[6]REESTR_ORG!$H$185:$H$207</definedName>
  </definedNames>
  <calcPr calcId="125725"/>
</workbook>
</file>

<file path=xl/calcChain.xml><?xml version="1.0" encoding="utf-8"?>
<calcChain xmlns="http://schemas.openxmlformats.org/spreadsheetml/2006/main">
  <c r="W22" i="13"/>
  <c r="W20" s="1"/>
  <c r="S22"/>
  <c r="S20" s="1"/>
  <c r="L22"/>
  <c r="G22"/>
  <c r="G20" s="1"/>
  <c r="Q20" s="1"/>
  <c r="V20"/>
  <c r="U20"/>
  <c r="T20"/>
  <c r="P20"/>
  <c r="O20"/>
  <c r="N20"/>
  <c r="M20"/>
  <c r="L20"/>
  <c r="R20" s="1"/>
  <c r="K20"/>
  <c r="J20"/>
  <c r="I20"/>
  <c r="H20"/>
  <c r="D18"/>
  <c r="D11"/>
  <c r="D10"/>
  <c r="F22" l="1"/>
  <c r="S22" i="12"/>
  <c r="S20" s="1"/>
  <c r="L22"/>
  <c r="G22"/>
  <c r="F22"/>
  <c r="F20" s="1"/>
  <c r="V20"/>
  <c r="U20"/>
  <c r="T20"/>
  <c r="P20"/>
  <c r="O20"/>
  <c r="N20"/>
  <c r="M20"/>
  <c r="L20"/>
  <c r="R20" s="1"/>
  <c r="K20"/>
  <c r="J20"/>
  <c r="I20"/>
  <c r="H20"/>
  <c r="G20"/>
  <c r="Q20" s="1"/>
  <c r="D18"/>
  <c r="D11"/>
  <c r="D10"/>
  <c r="S22" i="11"/>
  <c r="W22" s="1"/>
  <c r="W20" s="1"/>
  <c r="L22"/>
  <c r="G22"/>
  <c r="F22" s="1"/>
  <c r="V20"/>
  <c r="U20"/>
  <c r="T20"/>
  <c r="R20"/>
  <c r="P20"/>
  <c r="O20"/>
  <c r="N20"/>
  <c r="M20"/>
  <c r="L20"/>
  <c r="K20"/>
  <c r="J20"/>
  <c r="I20"/>
  <c r="H20"/>
  <c r="G20"/>
  <c r="Q20" s="1"/>
  <c r="D18"/>
  <c r="D11"/>
  <c r="W22" i="10"/>
  <c r="W20" s="1"/>
  <c r="S22"/>
  <c r="S20" s="1"/>
  <c r="L22"/>
  <c r="G22"/>
  <c r="G20" s="1"/>
  <c r="Q20" s="1"/>
  <c r="V20"/>
  <c r="U20"/>
  <c r="T20"/>
  <c r="R20"/>
  <c r="P20"/>
  <c r="O20"/>
  <c r="N20"/>
  <c r="M20"/>
  <c r="L20"/>
  <c r="K20"/>
  <c r="J20"/>
  <c r="I20"/>
  <c r="H20"/>
  <c r="D18"/>
  <c r="D11"/>
  <c r="D10" i="9"/>
  <c r="S22"/>
  <c r="W22" s="1"/>
  <c r="W20" s="1"/>
  <c r="L22"/>
  <c r="L20" s="1"/>
  <c r="R20" s="1"/>
  <c r="G22"/>
  <c r="F22" s="1"/>
  <c r="V20"/>
  <c r="U20"/>
  <c r="T20"/>
  <c r="S20"/>
  <c r="P20"/>
  <c r="O20"/>
  <c r="N20"/>
  <c r="M20"/>
  <c r="K20"/>
  <c r="J20"/>
  <c r="I20"/>
  <c r="H20"/>
  <c r="D18"/>
  <c r="D11"/>
  <c r="D10" i="8"/>
  <c r="W22"/>
  <c r="S22"/>
  <c r="L22"/>
  <c r="L20" s="1"/>
  <c r="R20" s="1"/>
  <c r="G22"/>
  <c r="F22" s="1"/>
  <c r="W20"/>
  <c r="V20"/>
  <c r="U20"/>
  <c r="T20"/>
  <c r="S20"/>
  <c r="P20"/>
  <c r="O20"/>
  <c r="N20"/>
  <c r="M20"/>
  <c r="K20"/>
  <c r="J20"/>
  <c r="I20"/>
  <c r="H20"/>
  <c r="D18"/>
  <c r="D11"/>
  <c r="Q22" i="7"/>
  <c r="D10"/>
  <c r="L22"/>
  <c r="L20" s="1"/>
  <c r="R20" s="1"/>
  <c r="G22"/>
  <c r="G20" s="1"/>
  <c r="V20"/>
  <c r="U20"/>
  <c r="P20"/>
  <c r="O20"/>
  <c r="N20"/>
  <c r="M20"/>
  <c r="K20"/>
  <c r="J20"/>
  <c r="I20"/>
  <c r="H20"/>
  <c r="D18"/>
  <c r="D11"/>
  <c r="L22" i="5"/>
  <c r="F22" s="1"/>
  <c r="G22"/>
  <c r="V20"/>
  <c r="U20"/>
  <c r="P20"/>
  <c r="O20"/>
  <c r="N20"/>
  <c r="M20"/>
  <c r="L20"/>
  <c r="R20" s="1"/>
  <c r="K20"/>
  <c r="J20"/>
  <c r="I20"/>
  <c r="H20"/>
  <c r="G20"/>
  <c r="D18"/>
  <c r="D11"/>
  <c r="D10"/>
  <c r="T22" i="6"/>
  <c r="T20" s="1"/>
  <c r="L22"/>
  <c r="G22"/>
  <c r="F22"/>
  <c r="F20" s="1"/>
  <c r="V20"/>
  <c r="U20"/>
  <c r="P20"/>
  <c r="O20"/>
  <c r="N20"/>
  <c r="M20"/>
  <c r="L20"/>
  <c r="R20" s="1"/>
  <c r="K20"/>
  <c r="J20"/>
  <c r="I20"/>
  <c r="H20"/>
  <c r="G20"/>
  <c r="D18"/>
  <c r="D11"/>
  <c r="D10"/>
  <c r="L22" i="4"/>
  <c r="L20" s="1"/>
  <c r="R20" s="1"/>
  <c r="G22"/>
  <c r="F22" s="1"/>
  <c r="V20"/>
  <c r="U20"/>
  <c r="P20"/>
  <c r="O20"/>
  <c r="N20"/>
  <c r="M20"/>
  <c r="K20"/>
  <c r="J20"/>
  <c r="I20"/>
  <c r="H20"/>
  <c r="G20"/>
  <c r="D18"/>
  <c r="D11"/>
  <c r="D10"/>
  <c r="L22" i="3"/>
  <c r="G22"/>
  <c r="F22" s="1"/>
  <c r="V20"/>
  <c r="U20"/>
  <c r="P20"/>
  <c r="O20"/>
  <c r="N20"/>
  <c r="M20"/>
  <c r="L20"/>
  <c r="R20" s="1"/>
  <c r="K20"/>
  <c r="J20"/>
  <c r="I20"/>
  <c r="H20"/>
  <c r="D18"/>
  <c r="D11"/>
  <c r="D10"/>
  <c r="Q22" i="2"/>
  <c r="Q22" i="1"/>
  <c r="L22" i="2"/>
  <c r="G22"/>
  <c r="F22" s="1"/>
  <c r="V20"/>
  <c r="U20"/>
  <c r="P20"/>
  <c r="O20"/>
  <c r="N20"/>
  <c r="M20"/>
  <c r="L20"/>
  <c r="R20" s="1"/>
  <c r="K20"/>
  <c r="J20"/>
  <c r="I20"/>
  <c r="H20"/>
  <c r="D18"/>
  <c r="D11"/>
  <c r="D10"/>
  <c r="L22" i="1"/>
  <c r="G22"/>
  <c r="F22"/>
  <c r="T22" s="1"/>
  <c r="V20"/>
  <c r="U20"/>
  <c r="P20"/>
  <c r="O20"/>
  <c r="N20"/>
  <c r="M20"/>
  <c r="L20"/>
  <c r="R20" s="1"/>
  <c r="K20"/>
  <c r="J20"/>
  <c r="I20"/>
  <c r="H20"/>
  <c r="G20"/>
  <c r="D18"/>
  <c r="D11"/>
  <c r="D10"/>
  <c r="F20" i="13" l="1"/>
  <c r="Q22"/>
  <c r="W22" i="12"/>
  <c r="W20" s="1"/>
  <c r="Q22"/>
  <c r="S20" i="11"/>
  <c r="F20"/>
  <c r="Q22"/>
  <c r="F22" i="10"/>
  <c r="G20" i="9"/>
  <c r="Q20" s="1"/>
  <c r="F20"/>
  <c r="Q22"/>
  <c r="G20" i="8"/>
  <c r="Q20" s="1"/>
  <c r="F20"/>
  <c r="Q22"/>
  <c r="F22" i="7"/>
  <c r="T22" i="5"/>
  <c r="F20"/>
  <c r="Q20" i="6"/>
  <c r="S22"/>
  <c r="F20" i="4"/>
  <c r="T22"/>
  <c r="Q22"/>
  <c r="Q22" i="3"/>
  <c r="F20"/>
  <c r="T22"/>
  <c r="G20"/>
  <c r="T22" i="2"/>
  <c r="F20"/>
  <c r="G20"/>
  <c r="S22" i="1"/>
  <c r="T20"/>
  <c r="Q20" s="1"/>
  <c r="F20"/>
  <c r="F20" i="10" l="1"/>
  <c r="Q22"/>
  <c r="F20" i="7"/>
  <c r="S22" i="5"/>
  <c r="T20"/>
  <c r="Q20" s="1"/>
  <c r="S20" i="6"/>
  <c r="W22"/>
  <c r="W20" s="1"/>
  <c r="S22" i="4"/>
  <c r="T20"/>
  <c r="Q20" s="1"/>
  <c r="S22" i="3"/>
  <c r="T20"/>
  <c r="Q20"/>
  <c r="S22" i="2"/>
  <c r="T20"/>
  <c r="Q20" s="1"/>
  <c r="W22" i="1"/>
  <c r="W20" s="1"/>
  <c r="S20"/>
  <c r="S22" i="7" l="1"/>
  <c r="T20"/>
  <c r="Q20" s="1"/>
  <c r="S20" i="5"/>
  <c r="W22"/>
  <c r="W20" s="1"/>
  <c r="W22" i="4"/>
  <c r="W20" s="1"/>
  <c r="S20"/>
  <c r="W22" i="3"/>
  <c r="W20" s="1"/>
  <c r="S20"/>
  <c r="W22" i="2"/>
  <c r="W20" s="1"/>
  <c r="S20"/>
  <c r="S20" i="7" l="1"/>
  <c r="W22"/>
  <c r="W20" s="1"/>
</calcChain>
</file>

<file path=xl/sharedStrings.xml><?xml version="1.0" encoding="utf-8"?>
<sst xmlns="http://schemas.openxmlformats.org/spreadsheetml/2006/main" count="405" uniqueCount="23">
  <si>
    <t>№ п/п</t>
  </si>
  <si>
    <t>Сбытовая организация</t>
  </si>
  <si>
    <t>Объём электроэнергии, тыс.кВтч</t>
  </si>
  <si>
    <t>Цена, руб/кВтч</t>
  </si>
  <si>
    <t>Стоимость, тыс.руб.</t>
  </si>
  <si>
    <t>Стоимость нагрузочных потерь, тыс. руб.</t>
  </si>
  <si>
    <t>Стоимость по счёт-фактуре, тыс. руб.</t>
  </si>
  <si>
    <t>Всего</t>
  </si>
  <si>
    <t>в том числе норматив</t>
  </si>
  <si>
    <t>в том числе сверхнорматив</t>
  </si>
  <si>
    <t>нерегулируемая цена на электрическую энергию с учётом мощности, приобретаемую с целью компенсации нормативной величины технологического расхода потерь</t>
  </si>
  <si>
    <t>нерегулируемая цена на электрическую энергию с учётом мощности</t>
  </si>
  <si>
    <t>в том числе</t>
  </si>
  <si>
    <t>ВН</t>
  </si>
  <si>
    <t>СН 1</t>
  </si>
  <si>
    <t>СН 2</t>
  </si>
  <si>
    <t>НН</t>
  </si>
  <si>
    <t>Удалить</t>
  </si>
  <si>
    <t>1</t>
  </si>
  <si>
    <t>ОАО "Кубаньэнергосбыт"</t>
  </si>
  <si>
    <t>Добавить сбытовую организацию</t>
  </si>
  <si>
    <t>Фактический объём покупки электроэнергии сетевыми организациями на компенсацию потерь в части передачи сторонним потребителям за октябрь 2017 года"</t>
  </si>
  <si>
    <t>Фактический объём покупки электроэнергии сетевыми организациями на компенсацию потерь в части передачи сторонним потребителям за ноябрь 2017 года</t>
  </si>
</sst>
</file>

<file path=xl/styles.xml><?xml version="1.0" encoding="utf-8"?>
<styleSheet xmlns="http://schemas.openxmlformats.org/spreadsheetml/2006/main">
  <fonts count="11">
    <font>
      <sz val="11"/>
      <color theme="1"/>
      <name val="Calibri"/>
      <family val="2"/>
      <charset val="204"/>
      <scheme val="minor"/>
    </font>
    <font>
      <sz val="11"/>
      <color theme="1"/>
      <name val="Calibri"/>
      <family val="2"/>
      <charset val="204"/>
      <scheme val="minor"/>
    </font>
    <font>
      <sz val="11"/>
      <color indexed="8"/>
      <name val="Calibri"/>
      <family val="2"/>
      <charset val="204"/>
    </font>
    <font>
      <sz val="9"/>
      <color indexed="8"/>
      <name val="Tahoma"/>
      <family val="2"/>
      <charset val="204"/>
    </font>
    <font>
      <b/>
      <sz val="9"/>
      <color indexed="8"/>
      <name val="Tahoma"/>
      <family val="2"/>
      <charset val="204"/>
    </font>
    <font>
      <sz val="9"/>
      <name val="Tahoma"/>
      <family val="2"/>
      <charset val="204"/>
    </font>
    <font>
      <b/>
      <sz val="9"/>
      <color indexed="55"/>
      <name val="Tahoma"/>
      <family val="2"/>
      <charset val="204"/>
    </font>
    <font>
      <b/>
      <sz val="9"/>
      <name val="Tahoma"/>
      <family val="2"/>
      <charset val="204"/>
    </font>
    <font>
      <sz val="9"/>
      <color indexed="9"/>
      <name val="Tahoma"/>
      <family val="2"/>
      <charset val="204"/>
    </font>
    <font>
      <b/>
      <u/>
      <sz val="11"/>
      <color indexed="12"/>
      <name val="Arial"/>
      <family val="2"/>
      <charset val="204"/>
    </font>
    <font>
      <b/>
      <u/>
      <sz val="9"/>
      <color indexed="12"/>
      <name val="Tahoma"/>
      <family val="2"/>
      <charset val="204"/>
    </font>
  </fonts>
  <fills count="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lightDown">
        <fgColor indexed="22"/>
        <bgColor indexed="9"/>
      </patternFill>
    </fill>
  </fills>
  <borders count="31">
    <border>
      <left/>
      <right/>
      <top/>
      <bottom/>
      <diagonal/>
    </border>
    <border>
      <left style="thin">
        <color indexed="63"/>
      </left>
      <right/>
      <top style="thin">
        <color indexed="63"/>
      </top>
      <bottom/>
      <diagonal/>
    </border>
    <border>
      <left/>
      <right/>
      <top style="thin">
        <color indexed="63"/>
      </top>
      <bottom/>
      <diagonal/>
    </border>
    <border>
      <left/>
      <right style="medium">
        <color indexed="63"/>
      </right>
      <top style="thin">
        <color indexed="63"/>
      </top>
      <bottom/>
      <diagonal/>
    </border>
    <border>
      <left style="thin">
        <color indexed="63"/>
      </left>
      <right/>
      <top/>
      <bottom/>
      <diagonal/>
    </border>
    <border>
      <left style="thin">
        <color indexed="63"/>
      </left>
      <right style="thin">
        <color indexed="64"/>
      </right>
      <top style="thin">
        <color indexed="63"/>
      </top>
      <bottom style="thin">
        <color indexed="64"/>
      </bottom>
      <diagonal/>
    </border>
    <border>
      <left style="thin">
        <color indexed="64"/>
      </left>
      <right style="thin">
        <color indexed="64"/>
      </right>
      <top style="thin">
        <color indexed="63"/>
      </top>
      <bottom style="thin">
        <color indexed="64"/>
      </bottom>
      <diagonal/>
    </border>
    <border>
      <left style="thin">
        <color indexed="64"/>
      </left>
      <right style="medium">
        <color indexed="63"/>
      </right>
      <top style="thin">
        <color indexed="63"/>
      </top>
      <bottom style="thin">
        <color indexed="64"/>
      </bottom>
      <diagonal/>
    </border>
    <border>
      <left/>
      <right style="medium">
        <color indexed="63"/>
      </right>
      <top/>
      <bottom/>
      <diagonal/>
    </border>
    <border>
      <left style="thin">
        <color indexed="63"/>
      </left>
      <right style="thin">
        <color indexed="64"/>
      </right>
      <top style="thin">
        <color indexed="64"/>
      </top>
      <bottom style="medium">
        <color indexed="63"/>
      </bottom>
      <diagonal/>
    </border>
    <border>
      <left style="thin">
        <color indexed="64"/>
      </left>
      <right style="thin">
        <color indexed="64"/>
      </right>
      <top style="thin">
        <color indexed="64"/>
      </top>
      <bottom style="medium">
        <color indexed="63"/>
      </bottom>
      <diagonal/>
    </border>
    <border>
      <left style="thin">
        <color indexed="64"/>
      </left>
      <right style="medium">
        <color indexed="63"/>
      </right>
      <top style="thin">
        <color indexed="64"/>
      </top>
      <bottom style="medium">
        <color indexed="63"/>
      </bottom>
      <diagonal/>
    </border>
    <border>
      <left style="thin">
        <color indexed="6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3"/>
      </right>
      <top style="thin">
        <color indexed="64"/>
      </top>
      <bottom style="thin">
        <color indexed="64"/>
      </bottom>
      <diagonal/>
    </border>
    <border>
      <left style="thin">
        <color indexed="63"/>
      </left>
      <right/>
      <top/>
      <bottom style="thin">
        <color indexed="64"/>
      </bottom>
      <diagonal/>
    </border>
    <border>
      <left/>
      <right/>
      <top/>
      <bottom style="thin">
        <color indexed="64"/>
      </bottom>
      <diagonal/>
    </border>
    <border>
      <left/>
      <right style="medium">
        <color indexed="63"/>
      </right>
      <top/>
      <bottom style="thin">
        <color indexed="64"/>
      </bottom>
      <diagonal/>
    </border>
    <border>
      <left style="thin">
        <color indexed="63"/>
      </left>
      <right/>
      <top style="thin">
        <color indexed="64"/>
      </top>
      <bottom style="thin">
        <color indexed="64"/>
      </bottom>
      <diagonal/>
    </border>
    <border>
      <left/>
      <right/>
      <top style="thin">
        <color indexed="64"/>
      </top>
      <bottom style="thin">
        <color indexed="64"/>
      </bottom>
      <diagonal/>
    </border>
    <border>
      <left/>
      <right style="medium">
        <color indexed="63"/>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3"/>
      </left>
      <right/>
      <top style="thin">
        <color indexed="64"/>
      </top>
      <bottom style="medium">
        <color indexed="63"/>
      </bottom>
      <diagonal/>
    </border>
    <border>
      <left/>
      <right/>
      <top style="thin">
        <color indexed="64"/>
      </top>
      <bottom style="medium">
        <color indexed="63"/>
      </bottom>
      <diagonal/>
    </border>
    <border>
      <left/>
      <right style="medium">
        <color indexed="63"/>
      </right>
      <top style="thin">
        <color indexed="64"/>
      </top>
      <bottom style="medium">
        <color indexed="63"/>
      </bottom>
      <diagonal/>
    </border>
    <border>
      <left style="thin">
        <color indexed="63"/>
      </left>
      <right/>
      <top/>
      <bottom style="medium">
        <color indexed="63"/>
      </bottom>
      <diagonal/>
    </border>
    <border>
      <left/>
      <right/>
      <top/>
      <bottom style="medium">
        <color indexed="63"/>
      </bottom>
      <diagonal/>
    </border>
    <border>
      <left/>
      <right style="medium">
        <color indexed="63"/>
      </right>
      <top/>
      <bottom style="medium">
        <color indexed="63"/>
      </bottom>
      <diagonal/>
    </border>
  </borders>
  <cellStyleXfs count="4">
    <xf numFmtId="0" fontId="0" fillId="0" borderId="0"/>
    <xf numFmtId="0" fontId="2" fillId="0" borderId="0"/>
    <xf numFmtId="0" fontId="9" fillId="0" borderId="0" applyNumberFormat="0" applyFill="0" applyBorder="0" applyAlignment="0" applyProtection="0">
      <alignment vertical="top"/>
      <protection locked="0"/>
    </xf>
    <xf numFmtId="0" fontId="1" fillId="0" borderId="0"/>
  </cellStyleXfs>
  <cellXfs count="57">
    <xf numFmtId="0" fontId="0" fillId="0" borderId="0" xfId="0"/>
    <xf numFmtId="0" fontId="3" fillId="0" borderId="0" xfId="1" applyFont="1" applyAlignment="1" applyProtection="1">
      <alignment vertical="center"/>
    </xf>
    <xf numFmtId="0" fontId="3" fillId="2" borderId="1" xfId="1" applyFont="1" applyFill="1" applyBorder="1" applyAlignment="1" applyProtection="1">
      <alignment vertical="center"/>
    </xf>
    <xf numFmtId="0" fontId="3" fillId="2" borderId="2" xfId="1" applyFont="1" applyFill="1" applyBorder="1" applyAlignment="1" applyProtection="1">
      <alignment vertical="center"/>
    </xf>
    <xf numFmtId="0" fontId="3" fillId="2" borderId="3" xfId="1" applyFont="1" applyFill="1" applyBorder="1" applyAlignment="1" applyProtection="1">
      <alignment vertical="center"/>
    </xf>
    <xf numFmtId="0" fontId="3" fillId="2" borderId="4" xfId="1" applyFont="1" applyFill="1" applyBorder="1" applyAlignment="1" applyProtection="1">
      <alignment vertical="center"/>
    </xf>
    <xf numFmtId="0" fontId="3" fillId="2" borderId="8" xfId="1" applyFont="1" applyFill="1" applyBorder="1" applyAlignment="1" applyProtection="1">
      <alignment vertical="center"/>
    </xf>
    <xf numFmtId="0" fontId="3" fillId="2" borderId="0" xfId="1" applyFont="1" applyFill="1" applyBorder="1" applyAlignment="1" applyProtection="1">
      <alignment vertical="center"/>
    </xf>
    <xf numFmtId="0" fontId="5" fillId="0" borderId="13" xfId="1" applyNumberFormat="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6" fillId="0" borderId="12" xfId="1" applyFont="1" applyBorder="1" applyAlignment="1" applyProtection="1">
      <alignment horizontal="center" vertical="center"/>
    </xf>
    <xf numFmtId="0" fontId="6" fillId="0" borderId="13" xfId="1" applyFont="1" applyBorder="1" applyAlignment="1" applyProtection="1">
      <alignment horizontal="center" vertical="center"/>
    </xf>
    <xf numFmtId="0" fontId="6" fillId="0" borderId="14" xfId="1" applyFont="1" applyBorder="1" applyAlignment="1" applyProtection="1">
      <alignment horizontal="center" vertical="center"/>
    </xf>
    <xf numFmtId="0" fontId="6" fillId="2" borderId="15" xfId="1" applyFont="1" applyFill="1" applyBorder="1" applyAlignment="1" applyProtection="1">
      <alignment horizontal="center" vertical="center"/>
    </xf>
    <xf numFmtId="0" fontId="6" fillId="2" borderId="16" xfId="1" applyFont="1" applyFill="1" applyBorder="1" applyAlignment="1" applyProtection="1">
      <alignment horizontal="center" vertical="center"/>
    </xf>
    <xf numFmtId="0" fontId="3" fillId="2" borderId="16" xfId="1" applyFont="1" applyFill="1" applyBorder="1" applyAlignment="1" applyProtection="1">
      <alignment vertical="center"/>
    </xf>
    <xf numFmtId="0" fontId="3" fillId="2" borderId="17" xfId="1" applyFont="1" applyFill="1" applyBorder="1" applyAlignment="1" applyProtection="1">
      <alignment vertical="center"/>
    </xf>
    <xf numFmtId="0" fontId="3" fillId="2" borderId="19" xfId="1" applyFont="1" applyFill="1" applyBorder="1" applyAlignment="1" applyProtection="1">
      <alignment vertical="center"/>
    </xf>
    <xf numFmtId="0" fontId="3" fillId="2" borderId="20" xfId="1" applyFont="1" applyFill="1" applyBorder="1" applyAlignment="1" applyProtection="1">
      <alignment vertical="center"/>
    </xf>
    <xf numFmtId="0" fontId="8" fillId="0" borderId="12" xfId="1" applyFont="1" applyFill="1" applyBorder="1" applyAlignment="1" applyProtection="1">
      <alignment horizontal="center" vertical="center"/>
    </xf>
    <xf numFmtId="0" fontId="7" fillId="0" borderId="13" xfId="1" applyFont="1" applyFill="1" applyBorder="1" applyAlignment="1" applyProtection="1">
      <alignment horizontal="center" vertical="center"/>
    </xf>
    <xf numFmtId="4" fontId="3" fillId="5" borderId="13" xfId="1" applyNumberFormat="1" applyFont="1" applyFill="1" applyBorder="1" applyAlignment="1" applyProtection="1">
      <alignment horizontal="center" vertical="center"/>
    </xf>
    <xf numFmtId="4" fontId="3" fillId="5" borderId="14" xfId="1" applyNumberFormat="1" applyFont="1" applyFill="1" applyBorder="1" applyAlignment="1" applyProtection="1">
      <alignment horizontal="center" vertical="center"/>
    </xf>
    <xf numFmtId="0" fontId="10" fillId="2" borderId="21" xfId="2" applyFont="1" applyFill="1" applyBorder="1" applyAlignment="1" applyProtection="1">
      <alignment horizontal="center" vertical="center" wrapText="1"/>
    </xf>
    <xf numFmtId="49" fontId="3" fillId="0" borderId="22" xfId="1" applyNumberFormat="1" applyFont="1" applyFill="1" applyBorder="1" applyAlignment="1" applyProtection="1">
      <alignment horizontal="center" vertical="center"/>
    </xf>
    <xf numFmtId="0" fontId="3" fillId="6" borderId="13" xfId="1" applyFont="1" applyFill="1" applyBorder="1" applyAlignment="1" applyProtection="1">
      <alignment horizontal="center" vertical="center" wrapText="1"/>
      <protection locked="0"/>
    </xf>
    <xf numFmtId="4" fontId="3" fillId="7" borderId="13" xfId="3" applyNumberFormat="1" applyFont="1" applyFill="1" applyBorder="1" applyAlignment="1" applyProtection="1">
      <alignment horizontal="center" vertical="center"/>
      <protection locked="0"/>
    </xf>
    <xf numFmtId="4" fontId="3" fillId="5" borderId="23" xfId="1" applyNumberFormat="1" applyFont="1" applyFill="1" applyBorder="1" applyAlignment="1" applyProtection="1">
      <alignment horizontal="center" vertical="center"/>
    </xf>
    <xf numFmtId="0" fontId="3" fillId="2" borderId="24" xfId="1" applyFont="1" applyFill="1" applyBorder="1" applyAlignment="1" applyProtection="1">
      <alignment vertical="center"/>
    </xf>
    <xf numFmtId="0" fontId="3" fillId="8" borderId="25" xfId="1" applyFont="1" applyFill="1" applyBorder="1" applyAlignment="1" applyProtection="1">
      <alignment vertical="center"/>
    </xf>
    <xf numFmtId="0" fontId="10" fillId="8" borderId="26" xfId="2" applyFont="1" applyFill="1" applyBorder="1" applyAlignment="1" applyProtection="1">
      <alignment horizontal="left" vertical="center" indent="1"/>
    </xf>
    <xf numFmtId="0" fontId="3" fillId="8" borderId="26" xfId="1" applyFont="1" applyFill="1" applyBorder="1" applyAlignment="1" applyProtection="1">
      <alignment vertical="center"/>
    </xf>
    <xf numFmtId="0" fontId="3" fillId="8" borderId="27" xfId="1" applyFont="1" applyFill="1" applyBorder="1" applyAlignment="1" applyProtection="1">
      <alignment vertical="center"/>
    </xf>
    <xf numFmtId="0" fontId="3" fillId="2" borderId="28" xfId="1" applyFont="1" applyFill="1" applyBorder="1" applyAlignment="1" applyProtection="1">
      <alignment vertical="center"/>
    </xf>
    <xf numFmtId="0" fontId="3" fillId="2" borderId="29" xfId="1" applyFont="1" applyFill="1" applyBorder="1" applyAlignment="1" applyProtection="1">
      <alignment vertical="center"/>
    </xf>
    <xf numFmtId="0" fontId="3" fillId="2" borderId="30" xfId="1" applyFont="1" applyFill="1" applyBorder="1" applyAlignment="1" applyProtection="1">
      <alignment vertical="center"/>
    </xf>
    <xf numFmtId="0" fontId="5" fillId="0" borderId="13"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4" fontId="3" fillId="0" borderId="0" xfId="1" applyNumberFormat="1" applyFont="1" applyAlignment="1" applyProtection="1">
      <alignment vertical="center"/>
    </xf>
    <xf numFmtId="0" fontId="4" fillId="3" borderId="5" xfId="1" applyFont="1" applyFill="1" applyBorder="1" applyAlignment="1" applyProtection="1">
      <alignment horizontal="left" vertical="center" indent="5"/>
    </xf>
    <xf numFmtId="0" fontId="4" fillId="3" borderId="6" xfId="1" applyFont="1" applyFill="1" applyBorder="1" applyAlignment="1" applyProtection="1">
      <alignment horizontal="left" vertical="center" indent="5"/>
    </xf>
    <xf numFmtId="0" fontId="4" fillId="3" borderId="7" xfId="1" applyFont="1" applyFill="1" applyBorder="1" applyAlignment="1" applyProtection="1">
      <alignment horizontal="left" vertical="center" indent="5"/>
    </xf>
    <xf numFmtId="0" fontId="4" fillId="3" borderId="9" xfId="1" applyFont="1" applyFill="1" applyBorder="1" applyAlignment="1" applyProtection="1">
      <alignment horizontal="left" vertical="center" indent="5"/>
    </xf>
    <xf numFmtId="0" fontId="4" fillId="3" borderId="10" xfId="1" applyFont="1" applyFill="1" applyBorder="1" applyAlignment="1" applyProtection="1">
      <alignment horizontal="left" vertical="center" indent="5"/>
    </xf>
    <xf numFmtId="0" fontId="4" fillId="3" borderId="11" xfId="1" applyFont="1" applyFill="1" applyBorder="1" applyAlignment="1" applyProtection="1">
      <alignment horizontal="left" vertical="center" indent="5"/>
    </xf>
    <xf numFmtId="0" fontId="3" fillId="0" borderId="5" xfId="1" applyFont="1" applyBorder="1" applyAlignment="1" applyProtection="1">
      <alignment horizontal="center" vertical="center"/>
    </xf>
    <xf numFmtId="0" fontId="3" fillId="0" borderId="12" xfId="1" applyFont="1" applyBorder="1" applyAlignment="1" applyProtection="1">
      <alignment horizontal="center" vertical="center"/>
    </xf>
    <xf numFmtId="0" fontId="3" fillId="0" borderId="6" xfId="1" applyNumberFormat="1" applyFont="1" applyBorder="1" applyAlignment="1" applyProtection="1">
      <alignment horizontal="center" vertical="center" wrapText="1"/>
    </xf>
    <xf numFmtId="0" fontId="3" fillId="0" borderId="13" xfId="1" applyNumberFormat="1" applyFont="1" applyBorder="1" applyAlignment="1" applyProtection="1">
      <alignment horizontal="center" vertical="center" wrapText="1"/>
    </xf>
    <xf numFmtId="0" fontId="5" fillId="0" borderId="6"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14" xfId="1" applyFont="1" applyBorder="1" applyAlignment="1" applyProtection="1">
      <alignment horizontal="center" vertical="center" wrapText="1"/>
    </xf>
    <xf numFmtId="0" fontId="7" fillId="4" borderId="18" xfId="1" applyFont="1" applyFill="1" applyBorder="1" applyAlignment="1" applyProtection="1">
      <alignment horizontal="center" vertical="center"/>
    </xf>
    <xf numFmtId="0" fontId="7" fillId="4" borderId="19" xfId="1" applyFont="1" applyFill="1" applyBorder="1" applyAlignment="1" applyProtection="1">
      <alignment horizontal="center" vertical="center"/>
    </xf>
    <xf numFmtId="0" fontId="7" fillId="4" borderId="20" xfId="1" applyFont="1" applyFill="1" applyBorder="1" applyAlignment="1" applyProtection="1">
      <alignment horizontal="center" vertical="center"/>
    </xf>
  </cellXfs>
  <cellStyles count="4">
    <cellStyle name="Гиперссылка" xfId="2" builtinId="8"/>
    <cellStyle name="Обычный" xfId="0" builtinId="0"/>
    <cellStyle name="Обычный 4" xfId="3"/>
    <cellStyle name="Обычный_Котёл потребление Сетей(шаблон)"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vneva\Downloads\&#1084;&#1072;&#1081;%202017%20&#1075;%20KOTEL.POTERI.NET.FACT.3.23(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rivneva\Downloads\&#1080;&#1102;&#1085;&#1100;%202017%20&#1075;%20KOTEL.POTERI.NET.FACT.3.23(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rivneva\Downloads\&#1072;&#1087;&#1088;&#1077;&#1083;&#1100;%202017%20&#1075;%20KOTEL.POTERI.NET.FACT.3.23(v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rivneva\Downloads\&#1084;&#1072;&#1088;&#1090;%202017%20&#1075;%20KOTEL.POTERI.NET.FACT.3.23(v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rivneva\Downloads\&#1092;&#1077;&#1074;&#1088;&#1072;&#1083;&#1100;%202017%20&#1075;%20KOTEL.POTERI.NET.FACT.3.23(v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rivneva\Downloads\&#1103;&#1085;&#1074;&#1072;&#1088;&#1100;%202017%20&#1075;%20KOTEL.POTERI.NET.FACT.3.23(v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1050;&#1042;&#1069;&#1055;\&#1054;&#1054;&#1054;%20&#1050;&#1042;&#1069;&#1055;%20&#1045;&#1048;&#1040;&#1057;,%20&#1086;&#1090;&#1095;&#1077;&#1090;&#1099;\&#1054;&#1054;&#1054;%20&#1045;&#1048;&#1040;&#1057;%202014-2017\&#1076;&#1086;%2020%20&#1077;&#1078;&#1077;&#1084;&#1077;&#1089;%20&#1082;&#1086;&#1090;&#1077;&#1083;%20&#1087;&#1086;&#1090;&#1077;&#1088;&#1080;\2017\&#1076;&#1077;&#1082;&#1072;&#1073;&#1088;&#1100;%202017%20&#1075;%20KOTEL.POTERI.NET.FACT.3.23(v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1050;&#1042;&#1069;&#1055;\&#1054;&#1054;&#1054;%20&#1050;&#1042;&#1069;&#1055;%20&#1045;&#1048;&#1040;&#1057;,%20&#1086;&#1090;&#1095;&#1077;&#1090;&#1099;\&#1054;&#1054;&#1054;%20&#1045;&#1048;&#1040;&#1057;%202014-2017\&#1076;&#1086;%2020%20&#1077;&#1078;&#1077;&#1084;&#1077;&#1089;%20&#1082;&#1086;&#1090;&#1077;&#1083;%20&#1087;&#1086;&#1090;&#1077;&#1088;&#1080;\2017\2017%20&#1075;&#1086;&#1076;%20%20KOTEL.POTERI.NET.FACT.3.23(v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Май</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refreshError="1"/>
      <sheetData sheetId="1" refreshError="1">
        <row r="8">
          <cell r="G8" t="str">
            <v>Июнь</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Апрель</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Март</v>
          </cell>
        </row>
      </sheetData>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Февраль</v>
          </cell>
        </row>
      </sheetData>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refreshError="1"/>
      <sheetData sheetId="1" refreshError="1">
        <row r="8">
          <cell r="F8">
            <v>2017</v>
          </cell>
          <cell r="G8" t="str">
            <v>Январь</v>
          </cell>
        </row>
        <row r="10">
          <cell r="F10" t="str">
            <v>ООО "КВЭП"</v>
          </cell>
        </row>
      </sheetData>
      <sheetData sheetId="2" refreshError="1"/>
      <sheetData sheetId="3" refreshError="1"/>
      <sheetData sheetId="4" refreshError="1"/>
      <sheetData sheetId="5" refreshError="1"/>
      <sheetData sheetId="6" refreshError="1">
        <row r="185">
          <cell r="H185" t="str">
            <v>ЗАО "МАРЭМ+"</v>
          </cell>
        </row>
        <row r="186">
          <cell r="H186" t="str">
            <v>ЗАО "Транссервисэнерго"</v>
          </cell>
        </row>
        <row r="187">
          <cell r="H187" t="str">
            <v>ОАО "Кубаньэнергосбыт"</v>
          </cell>
        </row>
        <row r="188">
          <cell r="H188" t="str">
            <v>ОАО "Мосэнергосбыт"</v>
          </cell>
        </row>
        <row r="189">
          <cell r="H189" t="str">
            <v>ОАО "НЭСК"</v>
          </cell>
        </row>
        <row r="190">
          <cell r="H190" t="str">
            <v>ОАО "Оборонэнергосбыт"</v>
          </cell>
        </row>
        <row r="191">
          <cell r="H191" t="str">
            <v>ОАО «Нижноватомэнергосбыт»</v>
          </cell>
        </row>
        <row r="192">
          <cell r="H192" t="str">
            <v>ОАО ГК «ТНС энерго»</v>
          </cell>
        </row>
        <row r="193">
          <cell r="H193" t="str">
            <v>ООО "Дизаж М"</v>
          </cell>
        </row>
        <row r="194">
          <cell r="H194" t="str">
            <v>ООО "КНАУФ ЭНЕРГИЯ"</v>
          </cell>
        </row>
        <row r="195">
          <cell r="H195" t="str">
            <v>ООО "КубаньРесурс"</v>
          </cell>
        </row>
        <row r="196">
          <cell r="H196" t="str">
            <v>ООО "КЭС"</v>
          </cell>
        </row>
        <row r="197">
          <cell r="H197" t="str">
            <v>ООО "МагнитЭнерго"</v>
          </cell>
        </row>
        <row r="198">
          <cell r="H198" t="str">
            <v>ООО "Межрегиональная энергосбытовая компания" (ООО "Межрегионсбыт")</v>
          </cell>
        </row>
        <row r="199">
          <cell r="H199" t="str">
            <v>ООО "Региональная энергосбытовая компания" (ОПП)</v>
          </cell>
        </row>
        <row r="200">
          <cell r="H200" t="str">
            <v>ООО "РН-Энерго"</v>
          </cell>
        </row>
        <row r="201">
          <cell r="H201" t="str">
            <v>ООО "Русэнергоресурс"</v>
          </cell>
        </row>
        <row r="202">
          <cell r="H202" t="str">
            <v>ООО "РУСЭНЕРГОСБЫТ"</v>
          </cell>
        </row>
        <row r="203">
          <cell r="H203" t="str">
            <v>ООО "ТЕАМ"</v>
          </cell>
        </row>
        <row r="204">
          <cell r="H204" t="str">
            <v>ООО "Транснефтьэнерго"</v>
          </cell>
        </row>
        <row r="205">
          <cell r="H205" t="str">
            <v>ООО "ЭнергоЭффективность"</v>
          </cell>
        </row>
        <row r="206">
          <cell r="H206" t="str">
            <v>ООО "Южная энергосбытовая компания"</v>
          </cell>
        </row>
        <row r="207">
          <cell r="H207" t="str">
            <v>филиал "Южный" ОАО "Оборонэнергосбыт"</v>
          </cell>
        </row>
      </sheetData>
      <sheetData sheetId="7" refreshError="1"/>
      <sheetData sheetId="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Декабрь</v>
          </cell>
        </row>
      </sheetData>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Год</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C1:X24"/>
  <sheetViews>
    <sheetView topLeftCell="I8" workbookViewId="0">
      <selection activeCell="Q22" sqref="Q22"/>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tr">
        <f>"Фактический объём покупки электроэнергии сетевыми организациями на компенсацию потерь в части передачи сторонним потребителям за " &amp; IF(_prd2="","Не определено",_prd2)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Январь 2017 года</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t="str">
        <f>"ОРГАНИЗАЦИЯ: " &amp; IF(org="","Не определено",org)</f>
        <v>ОРГАНИЗАЦИЯ: ООО "КВЭП"</v>
      </c>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2" t="s">
        <v>6</v>
      </c>
      <c r="X13" s="6"/>
    </row>
    <row r="14" spans="3:24" ht="17.25" customHeight="1">
      <c r="C14" s="5"/>
      <c r="D14" s="47"/>
      <c r="E14" s="49"/>
      <c r="F14" s="49" t="s">
        <v>7</v>
      </c>
      <c r="G14" s="51" t="s">
        <v>8</v>
      </c>
      <c r="H14" s="51"/>
      <c r="I14" s="51"/>
      <c r="J14" s="51"/>
      <c r="K14" s="51"/>
      <c r="L14" s="51" t="s">
        <v>9</v>
      </c>
      <c r="M14" s="51"/>
      <c r="N14" s="51"/>
      <c r="O14" s="51"/>
      <c r="P14" s="51"/>
      <c r="Q14" s="51" t="s">
        <v>10</v>
      </c>
      <c r="R14" s="51" t="s">
        <v>11</v>
      </c>
      <c r="S14" s="51" t="s">
        <v>7</v>
      </c>
      <c r="T14" s="51" t="s">
        <v>12</v>
      </c>
      <c r="U14" s="51"/>
      <c r="V14" s="51"/>
      <c r="W14" s="53"/>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51"/>
      <c r="R15" s="51"/>
      <c r="S15" s="51"/>
      <c r="T15" s="9" t="s">
        <v>10</v>
      </c>
      <c r="U15" s="9" t="s">
        <v>11</v>
      </c>
      <c r="V15" s="51"/>
      <c r="W15" s="53"/>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54" t="str">
        <f>IF(_prd2="","Не определено",_prd2)</f>
        <v>Январь</v>
      </c>
      <c r="E18" s="55"/>
      <c r="F18" s="55"/>
      <c r="G18" s="55"/>
      <c r="H18" s="55"/>
      <c r="I18" s="55"/>
      <c r="J18" s="55"/>
      <c r="K18" s="55"/>
      <c r="L18" s="55"/>
      <c r="M18" s="55"/>
      <c r="N18" s="55"/>
      <c r="O18" s="55"/>
      <c r="P18" s="55"/>
      <c r="Q18" s="55"/>
      <c r="R18" s="55"/>
      <c r="S18" s="55"/>
      <c r="T18" s="55"/>
      <c r="U18" s="55"/>
      <c r="V18" s="55"/>
      <c r="W18" s="56"/>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136.88200000000001</v>
      </c>
      <c r="G20" s="21">
        <f t="shared" si="0"/>
        <v>136.88200000000001</v>
      </c>
      <c r="H20" s="21">
        <f t="shared" si="0"/>
        <v>0</v>
      </c>
      <c r="I20" s="21">
        <f t="shared" si="0"/>
        <v>75.816000000000003</v>
      </c>
      <c r="J20" s="21">
        <f t="shared" si="0"/>
        <v>4.66</v>
      </c>
      <c r="K20" s="21">
        <f t="shared" si="0"/>
        <v>56.405999999999999</v>
      </c>
      <c r="L20" s="21">
        <f t="shared" si="0"/>
        <v>0</v>
      </c>
      <c r="M20" s="21">
        <f t="shared" si="0"/>
        <v>0</v>
      </c>
      <c r="N20" s="21">
        <f t="shared" si="0"/>
        <v>0</v>
      </c>
      <c r="O20" s="21">
        <f t="shared" si="0"/>
        <v>0</v>
      </c>
      <c r="P20" s="21">
        <f t="shared" si="0"/>
        <v>0</v>
      </c>
      <c r="Q20" s="21">
        <f>IF(G20=0,0,T20/G20)</f>
        <v>2.9169717999999998</v>
      </c>
      <c r="R20" s="21">
        <f>IF(L20=0,0,U20/L20)</f>
        <v>0</v>
      </c>
      <c r="S20" s="21">
        <f>SUM(S21:S23)</f>
        <v>399.28093392759996</v>
      </c>
      <c r="T20" s="21">
        <f>SUM(T21:T23)</f>
        <v>399.28093392759996</v>
      </c>
      <c r="U20" s="21">
        <f>SUM(U21:U23)</f>
        <v>0</v>
      </c>
      <c r="V20" s="21">
        <f>SUM(V21:V23)</f>
        <v>0</v>
      </c>
      <c r="W20" s="22">
        <f>SUM(W21:W23)</f>
        <v>399.28093392759996</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136.88200000000001</v>
      </c>
      <c r="G22" s="21">
        <f>H22+I22+J22+K22</f>
        <v>136.88200000000001</v>
      </c>
      <c r="H22" s="26">
        <v>0</v>
      </c>
      <c r="I22" s="26">
        <v>75.816000000000003</v>
      </c>
      <c r="J22" s="26">
        <v>4.66</v>
      </c>
      <c r="K22" s="26">
        <v>56.405999999999999</v>
      </c>
      <c r="L22" s="21">
        <f>M22+N22+O22+P22</f>
        <v>0</v>
      </c>
      <c r="M22" s="26">
        <v>0</v>
      </c>
      <c r="N22" s="26">
        <v>0</v>
      </c>
      <c r="O22" s="26">
        <v>0</v>
      </c>
      <c r="P22" s="26">
        <v>0</v>
      </c>
      <c r="Q22" s="26">
        <f>2.47201*1.18</f>
        <v>2.9169717999999998</v>
      </c>
      <c r="R22" s="26">
        <v>0</v>
      </c>
      <c r="S22" s="21">
        <f>T22+U22</f>
        <v>399.28093392759996</v>
      </c>
      <c r="T22" s="26">
        <f>F22*Q22</f>
        <v>399.28093392759996</v>
      </c>
      <c r="U22" s="26">
        <v>0</v>
      </c>
      <c r="V22" s="26">
        <v>0</v>
      </c>
      <c r="W22" s="27">
        <f>S22-V22</f>
        <v>399.28093392759996</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C1:X24"/>
  <sheetViews>
    <sheetView topLeftCell="H8" workbookViewId="0">
      <selection activeCell="T22" sqref="T22"/>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tr">
        <f>"Фактический объём покупки электроэнергии сетевыми организациями на компенсацию потерь в части передачи сторонним потребителям за " &amp; IF(__prd2="","Не определено",__prd2)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Февраль 2017 года</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t="str">
        <f>"ОРГАНИЗАЦИЯ: " &amp; IF(org="","Не определено",org)</f>
        <v>ОРГАНИЗАЦИЯ: ООО "КВЭП"</v>
      </c>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2" t="s">
        <v>6</v>
      </c>
      <c r="X13" s="6"/>
    </row>
    <row r="14" spans="3:24" ht="17.25" customHeight="1">
      <c r="C14" s="5"/>
      <c r="D14" s="47"/>
      <c r="E14" s="49"/>
      <c r="F14" s="49" t="s">
        <v>7</v>
      </c>
      <c r="G14" s="51" t="s">
        <v>8</v>
      </c>
      <c r="H14" s="51"/>
      <c r="I14" s="51"/>
      <c r="J14" s="51"/>
      <c r="K14" s="51"/>
      <c r="L14" s="51" t="s">
        <v>9</v>
      </c>
      <c r="M14" s="51"/>
      <c r="N14" s="51"/>
      <c r="O14" s="51"/>
      <c r="P14" s="51"/>
      <c r="Q14" s="51" t="s">
        <v>10</v>
      </c>
      <c r="R14" s="51" t="s">
        <v>11</v>
      </c>
      <c r="S14" s="51" t="s">
        <v>7</v>
      </c>
      <c r="T14" s="51" t="s">
        <v>12</v>
      </c>
      <c r="U14" s="51"/>
      <c r="V14" s="51"/>
      <c r="W14" s="53"/>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51"/>
      <c r="R15" s="51"/>
      <c r="S15" s="51"/>
      <c r="T15" s="9" t="s">
        <v>10</v>
      </c>
      <c r="U15" s="9" t="s">
        <v>11</v>
      </c>
      <c r="V15" s="51"/>
      <c r="W15" s="53"/>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54" t="str">
        <f>IF(__prd2="","Не определено",__prd2)</f>
        <v>Февраль</v>
      </c>
      <c r="E18" s="55"/>
      <c r="F18" s="55"/>
      <c r="G18" s="55"/>
      <c r="H18" s="55"/>
      <c r="I18" s="55"/>
      <c r="J18" s="55"/>
      <c r="K18" s="55"/>
      <c r="L18" s="55"/>
      <c r="M18" s="55"/>
      <c r="N18" s="55"/>
      <c r="O18" s="55"/>
      <c r="P18" s="55"/>
      <c r="Q18" s="55"/>
      <c r="R18" s="55"/>
      <c r="S18" s="55"/>
      <c r="T18" s="55"/>
      <c r="U18" s="55"/>
      <c r="V18" s="55"/>
      <c r="W18" s="56"/>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123.83199999999999</v>
      </c>
      <c r="G20" s="21">
        <f t="shared" si="0"/>
        <v>123.83199999999999</v>
      </c>
      <c r="H20" s="21">
        <f t="shared" si="0"/>
        <v>0</v>
      </c>
      <c r="I20" s="21">
        <f t="shared" si="0"/>
        <v>71.602000000000004</v>
      </c>
      <c r="J20" s="21">
        <f t="shared" si="0"/>
        <v>46.707000000000001</v>
      </c>
      <c r="K20" s="21">
        <f t="shared" si="0"/>
        <v>5.5229999999999997</v>
      </c>
      <c r="L20" s="21">
        <f t="shared" si="0"/>
        <v>0</v>
      </c>
      <c r="M20" s="21">
        <f t="shared" si="0"/>
        <v>0</v>
      </c>
      <c r="N20" s="21">
        <f t="shared" si="0"/>
        <v>0</v>
      </c>
      <c r="O20" s="21">
        <f t="shared" si="0"/>
        <v>0</v>
      </c>
      <c r="P20" s="21">
        <f t="shared" si="0"/>
        <v>0</v>
      </c>
      <c r="Q20" s="21">
        <f>IF(G20=0,0,T20/G20)</f>
        <v>3.7756577999999998</v>
      </c>
      <c r="R20" s="21">
        <f>IF(L20=0,0,U20/L20)</f>
        <v>0</v>
      </c>
      <c r="S20" s="21">
        <f>SUM(S21:S23)</f>
        <v>467.54725668959998</v>
      </c>
      <c r="T20" s="21">
        <f>SUM(T21:T23)</f>
        <v>467.54725668959998</v>
      </c>
      <c r="U20" s="21">
        <f>SUM(U21:U23)</f>
        <v>0</v>
      </c>
      <c r="V20" s="21">
        <f>SUM(V21:V23)</f>
        <v>0</v>
      </c>
      <c r="W20" s="22">
        <f>SUM(W21:W23)</f>
        <v>467.54725668959998</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123.83199999999999</v>
      </c>
      <c r="G22" s="21">
        <f>H22+I22+J22+K22</f>
        <v>123.83199999999999</v>
      </c>
      <c r="H22" s="26">
        <v>0</v>
      </c>
      <c r="I22" s="26">
        <v>71.602000000000004</v>
      </c>
      <c r="J22" s="26">
        <v>46.707000000000001</v>
      </c>
      <c r="K22" s="26">
        <v>5.5229999999999997</v>
      </c>
      <c r="L22" s="21">
        <f>M22+N22+O22+P22</f>
        <v>0</v>
      </c>
      <c r="M22" s="26">
        <v>0</v>
      </c>
      <c r="N22" s="26">
        <v>0</v>
      </c>
      <c r="O22" s="26">
        <v>0</v>
      </c>
      <c r="P22" s="26">
        <v>0</v>
      </c>
      <c r="Q22" s="26">
        <f>3.19971*1.18</f>
        <v>3.7756577999999998</v>
      </c>
      <c r="R22" s="26">
        <v>0</v>
      </c>
      <c r="S22" s="21">
        <f>T22+U22</f>
        <v>467.54725668959998</v>
      </c>
      <c r="T22" s="26">
        <f>F22*Q22</f>
        <v>467.54725668959998</v>
      </c>
      <c r="U22" s="26">
        <v>0</v>
      </c>
      <c r="V22" s="26">
        <v>0</v>
      </c>
      <c r="W22" s="27">
        <f>S22-V22</f>
        <v>467.54725668959998</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C1:X24"/>
  <sheetViews>
    <sheetView topLeftCell="I8" workbookViewId="0">
      <selection activeCell="D10" sqref="D10:W10"/>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tr">
        <f>"Фактический объём покупки электроэнергии сетевыми организациями на компенсацию потерь в части передачи сторонним потребителям за " &amp; IF(___prd2="","Не определено",___prd2)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Март 2017 года</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t="str">
        <f>"ОРГАНИЗАЦИЯ: " &amp; IF(org="","Не определено",org)</f>
        <v>ОРГАНИЗАЦИЯ: ООО "КВЭП"</v>
      </c>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2" t="s">
        <v>6</v>
      </c>
      <c r="X13" s="6"/>
    </row>
    <row r="14" spans="3:24" ht="17.25" customHeight="1">
      <c r="C14" s="5"/>
      <c r="D14" s="47"/>
      <c r="E14" s="49"/>
      <c r="F14" s="49" t="s">
        <v>7</v>
      </c>
      <c r="G14" s="51" t="s">
        <v>8</v>
      </c>
      <c r="H14" s="51"/>
      <c r="I14" s="51"/>
      <c r="J14" s="51"/>
      <c r="K14" s="51"/>
      <c r="L14" s="51" t="s">
        <v>9</v>
      </c>
      <c r="M14" s="51"/>
      <c r="N14" s="51"/>
      <c r="O14" s="51"/>
      <c r="P14" s="51"/>
      <c r="Q14" s="51" t="s">
        <v>10</v>
      </c>
      <c r="R14" s="51" t="s">
        <v>11</v>
      </c>
      <c r="S14" s="51" t="s">
        <v>7</v>
      </c>
      <c r="T14" s="51" t="s">
        <v>12</v>
      </c>
      <c r="U14" s="51"/>
      <c r="V14" s="51"/>
      <c r="W14" s="53"/>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51"/>
      <c r="R15" s="51"/>
      <c r="S15" s="51"/>
      <c r="T15" s="9" t="s">
        <v>10</v>
      </c>
      <c r="U15" s="9" t="s">
        <v>11</v>
      </c>
      <c r="V15" s="51"/>
      <c r="W15" s="53"/>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54" t="str">
        <f>IF(___prd2="","Не определено",___prd2)</f>
        <v>Март</v>
      </c>
      <c r="E18" s="55"/>
      <c r="F18" s="55"/>
      <c r="G18" s="55"/>
      <c r="H18" s="55"/>
      <c r="I18" s="55"/>
      <c r="J18" s="55"/>
      <c r="K18" s="55"/>
      <c r="L18" s="55"/>
      <c r="M18" s="55"/>
      <c r="N18" s="55"/>
      <c r="O18" s="55"/>
      <c r="P18" s="55"/>
      <c r="Q18" s="55"/>
      <c r="R18" s="55"/>
      <c r="S18" s="55"/>
      <c r="T18" s="55"/>
      <c r="U18" s="55"/>
      <c r="V18" s="55"/>
      <c r="W18" s="56"/>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169.17699999999999</v>
      </c>
      <c r="G20" s="21">
        <f t="shared" si="0"/>
        <v>169.17699999999999</v>
      </c>
      <c r="H20" s="21">
        <f t="shared" si="0"/>
        <v>0</v>
      </c>
      <c r="I20" s="21">
        <f t="shared" si="0"/>
        <v>42.767000000000003</v>
      </c>
      <c r="J20" s="21">
        <f t="shared" si="0"/>
        <v>86.748999999999995</v>
      </c>
      <c r="K20" s="21">
        <f t="shared" si="0"/>
        <v>39.661000000000001</v>
      </c>
      <c r="L20" s="21">
        <f t="shared" si="0"/>
        <v>0</v>
      </c>
      <c r="M20" s="21">
        <f t="shared" si="0"/>
        <v>0</v>
      </c>
      <c r="N20" s="21">
        <f t="shared" si="0"/>
        <v>0</v>
      </c>
      <c r="O20" s="21">
        <f t="shared" si="0"/>
        <v>0</v>
      </c>
      <c r="P20" s="21">
        <f t="shared" si="0"/>
        <v>0</v>
      </c>
      <c r="Q20" s="21">
        <f>IF(G20=0,0,T20/G20)</f>
        <v>3.0404941570071582</v>
      </c>
      <c r="R20" s="21">
        <f>IF(L20=0,0,U20/L20)</f>
        <v>0</v>
      </c>
      <c r="S20" s="21">
        <f>SUM(S21:S23)</f>
        <v>514.38167999999996</v>
      </c>
      <c r="T20" s="21">
        <f>SUM(T21:T23)</f>
        <v>514.38167999999996</v>
      </c>
      <c r="U20" s="21">
        <f>SUM(U21:U23)</f>
        <v>0</v>
      </c>
      <c r="V20" s="21">
        <f>SUM(V21:V23)</f>
        <v>0</v>
      </c>
      <c r="W20" s="22">
        <f>SUM(W21:W23)</f>
        <v>514.38167999999996</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169.17699999999999</v>
      </c>
      <c r="G22" s="21">
        <f>H22+I22+J22+K22</f>
        <v>169.17699999999999</v>
      </c>
      <c r="H22" s="26">
        <v>0</v>
      </c>
      <c r="I22" s="26">
        <v>42.767000000000003</v>
      </c>
      <c r="J22" s="26">
        <v>86.748999999999995</v>
      </c>
      <c r="K22" s="26">
        <v>39.661000000000001</v>
      </c>
      <c r="L22" s="21">
        <f>M22+N22+O22+P22</f>
        <v>0</v>
      </c>
      <c r="M22" s="26">
        <v>0</v>
      </c>
      <c r="N22" s="26">
        <v>0</v>
      </c>
      <c r="O22" s="26">
        <v>0</v>
      </c>
      <c r="P22" s="26">
        <v>0</v>
      </c>
      <c r="Q22" s="26">
        <f>514381.68/F22/1000</f>
        <v>3.0404941570071582</v>
      </c>
      <c r="R22" s="26">
        <v>0</v>
      </c>
      <c r="S22" s="21">
        <f>T22+U22</f>
        <v>514.38167999999996</v>
      </c>
      <c r="T22" s="26">
        <f>F22*Q22</f>
        <v>514.38167999999996</v>
      </c>
      <c r="U22" s="26">
        <v>0</v>
      </c>
      <c r="V22" s="26">
        <v>0</v>
      </c>
      <c r="W22" s="27">
        <f>S22-V22</f>
        <v>514.38167999999996</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C1:X24"/>
  <sheetViews>
    <sheetView topLeftCell="I8" workbookViewId="0">
      <selection activeCell="Q44" sqref="Q44"/>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tr">
        <f>"Фактический объём покупки электроэнергии сетевыми организациями на компенсацию потерь в части передачи сторонним потребителям за " &amp; IF(____prd2="","Не определено",____prd2)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Апрель 2017 года</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t="str">
        <f>"ОРГАНИЗАЦИЯ: " &amp; IF(org="","Не определено",org)</f>
        <v>ОРГАНИЗАЦИЯ: ООО "КВЭП"</v>
      </c>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2" t="s">
        <v>6</v>
      </c>
      <c r="X13" s="6"/>
    </row>
    <row r="14" spans="3:24" ht="17.25" customHeight="1">
      <c r="C14" s="5"/>
      <c r="D14" s="47"/>
      <c r="E14" s="49"/>
      <c r="F14" s="49" t="s">
        <v>7</v>
      </c>
      <c r="G14" s="51" t="s">
        <v>8</v>
      </c>
      <c r="H14" s="51"/>
      <c r="I14" s="51"/>
      <c r="J14" s="51"/>
      <c r="K14" s="51"/>
      <c r="L14" s="51" t="s">
        <v>9</v>
      </c>
      <c r="M14" s="51"/>
      <c r="N14" s="51"/>
      <c r="O14" s="51"/>
      <c r="P14" s="51"/>
      <c r="Q14" s="51" t="s">
        <v>10</v>
      </c>
      <c r="R14" s="51" t="s">
        <v>11</v>
      </c>
      <c r="S14" s="51" t="s">
        <v>7</v>
      </c>
      <c r="T14" s="51" t="s">
        <v>12</v>
      </c>
      <c r="U14" s="51"/>
      <c r="V14" s="51"/>
      <c r="W14" s="53"/>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51"/>
      <c r="R15" s="51"/>
      <c r="S15" s="51"/>
      <c r="T15" s="9" t="s">
        <v>10</v>
      </c>
      <c r="U15" s="9" t="s">
        <v>11</v>
      </c>
      <c r="V15" s="51"/>
      <c r="W15" s="53"/>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54" t="str">
        <f>IF(____prd2="","Не определено",____prd2)</f>
        <v>Апрель</v>
      </c>
      <c r="E18" s="55"/>
      <c r="F18" s="55"/>
      <c r="G18" s="55"/>
      <c r="H18" s="55"/>
      <c r="I18" s="55"/>
      <c r="J18" s="55"/>
      <c r="K18" s="55"/>
      <c r="L18" s="55"/>
      <c r="M18" s="55"/>
      <c r="N18" s="55"/>
      <c r="O18" s="55"/>
      <c r="P18" s="55"/>
      <c r="Q18" s="55"/>
      <c r="R18" s="55"/>
      <c r="S18" s="55"/>
      <c r="T18" s="55"/>
      <c r="U18" s="55"/>
      <c r="V18" s="55"/>
      <c r="W18" s="56"/>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184.49599999999998</v>
      </c>
      <c r="G20" s="21">
        <f t="shared" si="0"/>
        <v>184.49599999999998</v>
      </c>
      <c r="H20" s="21">
        <f t="shared" si="0"/>
        <v>0</v>
      </c>
      <c r="I20" s="21">
        <f t="shared" si="0"/>
        <v>34.722999999999999</v>
      </c>
      <c r="J20" s="21">
        <f t="shared" si="0"/>
        <v>6.548</v>
      </c>
      <c r="K20" s="21">
        <f t="shared" si="0"/>
        <v>143.22499999999999</v>
      </c>
      <c r="L20" s="21">
        <f t="shared" si="0"/>
        <v>0</v>
      </c>
      <c r="M20" s="21">
        <f t="shared" si="0"/>
        <v>0</v>
      </c>
      <c r="N20" s="21">
        <f t="shared" si="0"/>
        <v>0</v>
      </c>
      <c r="O20" s="21">
        <f t="shared" si="0"/>
        <v>0</v>
      </c>
      <c r="P20" s="21">
        <f t="shared" si="0"/>
        <v>0</v>
      </c>
      <c r="Q20" s="21">
        <f>IF(G20=0,0,T20/G20)</f>
        <v>3.5183587720058975</v>
      </c>
      <c r="R20" s="21">
        <f>IF(L20=0,0,U20/L20)</f>
        <v>0</v>
      </c>
      <c r="S20" s="21">
        <f>SUM(S21:S23)</f>
        <v>649.12311999999997</v>
      </c>
      <c r="T20" s="21">
        <f>SUM(T21:T23)</f>
        <v>649.12311999999997</v>
      </c>
      <c r="U20" s="21">
        <f>SUM(U21:U23)</f>
        <v>0</v>
      </c>
      <c r="V20" s="21">
        <f>SUM(V21:V23)</f>
        <v>0</v>
      </c>
      <c r="W20" s="22">
        <f>SUM(W21:W23)</f>
        <v>649.12311999999997</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184.49599999999998</v>
      </c>
      <c r="G22" s="21">
        <f>H22+I22+J22+K22</f>
        <v>184.49599999999998</v>
      </c>
      <c r="H22" s="26">
        <v>0</v>
      </c>
      <c r="I22" s="26">
        <v>34.722999999999999</v>
      </c>
      <c r="J22" s="26">
        <v>6.548</v>
      </c>
      <c r="K22" s="26">
        <v>143.22499999999999</v>
      </c>
      <c r="L22" s="21">
        <f>M22+N22+O22+P22</f>
        <v>0</v>
      </c>
      <c r="M22" s="26">
        <v>0</v>
      </c>
      <c r="N22" s="26">
        <v>0</v>
      </c>
      <c r="O22" s="26">
        <v>0</v>
      </c>
      <c r="P22" s="26">
        <v>0</v>
      </c>
      <c r="Q22" s="26">
        <f>649123.12/F22/1000</f>
        <v>3.5183587720058975</v>
      </c>
      <c r="R22" s="26">
        <v>0</v>
      </c>
      <c r="S22" s="21">
        <f>T22+U22</f>
        <v>649.12311999999997</v>
      </c>
      <c r="T22" s="26">
        <f>F22*Q22</f>
        <v>649.12311999999997</v>
      </c>
      <c r="U22" s="26">
        <v>0</v>
      </c>
      <c r="V22" s="26">
        <v>0</v>
      </c>
      <c r="W22" s="27">
        <f>S22-V22</f>
        <v>649.12311999999997</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C1:X24"/>
  <sheetViews>
    <sheetView topLeftCell="L8" workbookViewId="0">
      <selection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tr">
        <f>"Фактический объём покупки электроэнергии сетевыми организациями на компенсацию потерь в части передачи сторонним потребителям за " &amp; IF(______prd2="","Не определено",______prd2)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Май 2017 года</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t="str">
        <f>"ОРГАНИЗАЦИЯ: " &amp; IF(org="","Не определено",org)</f>
        <v>ОРГАНИЗАЦИЯ: ООО "КВЭП"</v>
      </c>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2" t="s">
        <v>6</v>
      </c>
      <c r="X13" s="6"/>
    </row>
    <row r="14" spans="3:24" ht="17.25" customHeight="1">
      <c r="C14" s="5"/>
      <c r="D14" s="47"/>
      <c r="E14" s="49"/>
      <c r="F14" s="49" t="s">
        <v>7</v>
      </c>
      <c r="G14" s="51" t="s">
        <v>8</v>
      </c>
      <c r="H14" s="51"/>
      <c r="I14" s="51"/>
      <c r="J14" s="51"/>
      <c r="K14" s="51"/>
      <c r="L14" s="51" t="s">
        <v>9</v>
      </c>
      <c r="M14" s="51"/>
      <c r="N14" s="51"/>
      <c r="O14" s="51"/>
      <c r="P14" s="51"/>
      <c r="Q14" s="51" t="s">
        <v>10</v>
      </c>
      <c r="R14" s="51" t="s">
        <v>11</v>
      </c>
      <c r="S14" s="51" t="s">
        <v>7</v>
      </c>
      <c r="T14" s="51" t="s">
        <v>12</v>
      </c>
      <c r="U14" s="51"/>
      <c r="V14" s="51"/>
      <c r="W14" s="53"/>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51"/>
      <c r="R15" s="51"/>
      <c r="S15" s="51"/>
      <c r="T15" s="36" t="s">
        <v>10</v>
      </c>
      <c r="U15" s="36" t="s">
        <v>11</v>
      </c>
      <c r="V15" s="51"/>
      <c r="W15" s="53"/>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54" t="str">
        <f>IF(______prd2="","Не определено",______prd2)</f>
        <v>Май</v>
      </c>
      <c r="E18" s="55"/>
      <c r="F18" s="55"/>
      <c r="G18" s="55"/>
      <c r="H18" s="55"/>
      <c r="I18" s="55"/>
      <c r="J18" s="55"/>
      <c r="K18" s="55"/>
      <c r="L18" s="55"/>
      <c r="M18" s="55"/>
      <c r="N18" s="55"/>
      <c r="O18" s="55"/>
      <c r="P18" s="55"/>
      <c r="Q18" s="55"/>
      <c r="R18" s="55"/>
      <c r="S18" s="55"/>
      <c r="T18" s="55"/>
      <c r="U18" s="55"/>
      <c r="V18" s="55"/>
      <c r="W18" s="56"/>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129.64099999999999</v>
      </c>
      <c r="G20" s="21">
        <f t="shared" si="0"/>
        <v>129.64099999999999</v>
      </c>
      <c r="H20" s="21">
        <f t="shared" si="0"/>
        <v>0</v>
      </c>
      <c r="I20" s="21">
        <f t="shared" si="0"/>
        <v>25.553999999999998</v>
      </c>
      <c r="J20" s="21">
        <f t="shared" si="0"/>
        <v>2.3410000000000002</v>
      </c>
      <c r="K20" s="21">
        <f t="shared" si="0"/>
        <v>101.746</v>
      </c>
      <c r="L20" s="21">
        <f t="shared" si="0"/>
        <v>0</v>
      </c>
      <c r="M20" s="21">
        <f t="shared" si="0"/>
        <v>0</v>
      </c>
      <c r="N20" s="21">
        <f t="shared" si="0"/>
        <v>0</v>
      </c>
      <c r="O20" s="21">
        <f t="shared" si="0"/>
        <v>0</v>
      </c>
      <c r="P20" s="21">
        <f t="shared" si="0"/>
        <v>0</v>
      </c>
      <c r="Q20" s="21">
        <f>IF(G20=0,0,T20/G20)</f>
        <v>3.105</v>
      </c>
      <c r="R20" s="21">
        <f>IF(L20=0,0,U20/L20)</f>
        <v>0</v>
      </c>
      <c r="S20" s="21">
        <f>SUM(S21:S23)</f>
        <v>402.53530499999999</v>
      </c>
      <c r="T20" s="21">
        <f>SUM(T21:T23)</f>
        <v>402.53530499999999</v>
      </c>
      <c r="U20" s="21">
        <f>SUM(U21:U23)</f>
        <v>0</v>
      </c>
      <c r="V20" s="21">
        <f>SUM(V21:V23)</f>
        <v>0</v>
      </c>
      <c r="W20" s="22">
        <f>SUM(W21:W23)</f>
        <v>402.53530499999999</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129.64099999999999</v>
      </c>
      <c r="G22" s="21">
        <f>H22+I22+J22+K22</f>
        <v>129.64099999999999</v>
      </c>
      <c r="H22" s="26">
        <v>0</v>
      </c>
      <c r="I22" s="26">
        <v>25.553999999999998</v>
      </c>
      <c r="J22" s="26">
        <v>2.3410000000000002</v>
      </c>
      <c r="K22" s="26">
        <v>101.746</v>
      </c>
      <c r="L22" s="21">
        <f>M22+N22+O22+P22</f>
        <v>0</v>
      </c>
      <c r="M22" s="26">
        <v>0</v>
      </c>
      <c r="N22" s="26">
        <v>0</v>
      </c>
      <c r="O22" s="26">
        <v>0</v>
      </c>
      <c r="P22" s="26">
        <v>0</v>
      </c>
      <c r="Q22" s="26">
        <v>3.105</v>
      </c>
      <c r="R22" s="26">
        <v>0</v>
      </c>
      <c r="S22" s="21">
        <f>T22+U22</f>
        <v>402.53530499999999</v>
      </c>
      <c r="T22" s="26">
        <f>F22*Q22</f>
        <v>402.53530499999999</v>
      </c>
      <c r="U22" s="26">
        <v>0</v>
      </c>
      <c r="V22" s="26">
        <v>0</v>
      </c>
      <c r="W22" s="27">
        <f>S22-V22</f>
        <v>402.53530499999999</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C1:X24"/>
  <sheetViews>
    <sheetView topLeftCell="M8" workbookViewId="0">
      <selection activeCell="D10" sqref="D10:W10"/>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tr">
        <f>"Фактический объём покупки электроэнергии сетевыми организациями на компенсацию потерь в части передачи сторонним потребителям за " &amp; IF(_____prd2="","Не определено",_____prd2)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Июнь 2017 года</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t="str">
        <f>"ОРГАНИЗАЦИЯ: " &amp; IF(org="","Не определено",org)</f>
        <v>ОРГАНИЗАЦИЯ: ООО "КВЭП"</v>
      </c>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2" t="s">
        <v>6</v>
      </c>
      <c r="X13" s="6"/>
    </row>
    <row r="14" spans="3:24" ht="17.25" customHeight="1">
      <c r="C14" s="5"/>
      <c r="D14" s="47"/>
      <c r="E14" s="49"/>
      <c r="F14" s="49" t="s">
        <v>7</v>
      </c>
      <c r="G14" s="51" t="s">
        <v>8</v>
      </c>
      <c r="H14" s="51"/>
      <c r="I14" s="51"/>
      <c r="J14" s="51"/>
      <c r="K14" s="51"/>
      <c r="L14" s="51" t="s">
        <v>9</v>
      </c>
      <c r="M14" s="51"/>
      <c r="N14" s="51"/>
      <c r="O14" s="51"/>
      <c r="P14" s="51"/>
      <c r="Q14" s="51" t="s">
        <v>10</v>
      </c>
      <c r="R14" s="51" t="s">
        <v>11</v>
      </c>
      <c r="S14" s="51" t="s">
        <v>7</v>
      </c>
      <c r="T14" s="51" t="s">
        <v>12</v>
      </c>
      <c r="U14" s="51"/>
      <c r="V14" s="51"/>
      <c r="W14" s="53"/>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51"/>
      <c r="R15" s="51"/>
      <c r="S15" s="51"/>
      <c r="T15" s="36" t="s">
        <v>10</v>
      </c>
      <c r="U15" s="36" t="s">
        <v>11</v>
      </c>
      <c r="V15" s="51"/>
      <c r="W15" s="53"/>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54" t="str">
        <f>IF(_____prd2="","Не определено",_____prd2)</f>
        <v>Июнь</v>
      </c>
      <c r="E18" s="55"/>
      <c r="F18" s="55"/>
      <c r="G18" s="55"/>
      <c r="H18" s="55"/>
      <c r="I18" s="55"/>
      <c r="J18" s="55"/>
      <c r="K18" s="55"/>
      <c r="L18" s="55"/>
      <c r="M18" s="55"/>
      <c r="N18" s="55"/>
      <c r="O18" s="55"/>
      <c r="P18" s="55"/>
      <c r="Q18" s="55"/>
      <c r="R18" s="55"/>
      <c r="S18" s="55"/>
      <c r="T18" s="55"/>
      <c r="U18" s="55"/>
      <c r="V18" s="55"/>
      <c r="W18" s="56"/>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109.297</v>
      </c>
      <c r="G20" s="21">
        <f t="shared" si="0"/>
        <v>109.297</v>
      </c>
      <c r="H20" s="21">
        <f t="shared" si="0"/>
        <v>0</v>
      </c>
      <c r="I20" s="21">
        <f t="shared" si="0"/>
        <v>41.295000000000002</v>
      </c>
      <c r="J20" s="21">
        <f t="shared" si="0"/>
        <v>2.37</v>
      </c>
      <c r="K20" s="21">
        <f t="shared" si="0"/>
        <v>65.632000000000005</v>
      </c>
      <c r="L20" s="21">
        <f t="shared" si="0"/>
        <v>0</v>
      </c>
      <c r="M20" s="21">
        <f t="shared" si="0"/>
        <v>0</v>
      </c>
      <c r="N20" s="21">
        <f t="shared" si="0"/>
        <v>0</v>
      </c>
      <c r="O20" s="21">
        <f t="shared" si="0"/>
        <v>0</v>
      </c>
      <c r="P20" s="21">
        <f t="shared" si="0"/>
        <v>0</v>
      </c>
      <c r="Q20" s="21">
        <f>IF(G20=0,0,T20/G20)</f>
        <v>2.8090600000000001</v>
      </c>
      <c r="R20" s="21">
        <f>IF(L20=0,0,U20/L20)</f>
        <v>0</v>
      </c>
      <c r="S20" s="21">
        <f>SUM(S21:S23)</f>
        <v>307.02183081999999</v>
      </c>
      <c r="T20" s="21">
        <f>SUM(T21:T23)</f>
        <v>307.02183081999999</v>
      </c>
      <c r="U20" s="21">
        <f>SUM(U21:U23)</f>
        <v>0</v>
      </c>
      <c r="V20" s="21">
        <f>SUM(V21:V23)</f>
        <v>0</v>
      </c>
      <c r="W20" s="22">
        <f>SUM(W21:W23)</f>
        <v>307.02183081999999</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109.297</v>
      </c>
      <c r="G22" s="21">
        <f>H22+I22+J22+K22</f>
        <v>109.297</v>
      </c>
      <c r="H22" s="26">
        <v>0</v>
      </c>
      <c r="I22" s="26">
        <v>41.295000000000002</v>
      </c>
      <c r="J22" s="26">
        <v>2.37</v>
      </c>
      <c r="K22" s="26">
        <v>65.632000000000005</v>
      </c>
      <c r="L22" s="21">
        <f>M22+N22+O22+P22</f>
        <v>0</v>
      </c>
      <c r="M22" s="26">
        <v>0</v>
      </c>
      <c r="N22" s="26">
        <v>0</v>
      </c>
      <c r="O22" s="26">
        <v>0</v>
      </c>
      <c r="P22" s="26">
        <v>0</v>
      </c>
      <c r="Q22" s="26">
        <v>2.8090600000000001</v>
      </c>
      <c r="R22" s="26">
        <v>0</v>
      </c>
      <c r="S22" s="21">
        <f>T22+U22</f>
        <v>307.02183081999999</v>
      </c>
      <c r="T22" s="26">
        <f>F22*Q22</f>
        <v>307.02183081999999</v>
      </c>
      <c r="U22" s="26">
        <v>0</v>
      </c>
      <c r="V22" s="26">
        <v>0</v>
      </c>
      <c r="W22" s="27">
        <f>S22-V22</f>
        <v>307.02183081999999</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C1:X24"/>
  <sheetViews>
    <sheetView topLeftCell="L8" workbookViewId="0">
      <selection activeCell="E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tr">
        <f>"Фактический объём покупки электроэнергии сетевыми организациями на компенсацию потерь в части передачи сторонним потребителям за июль 2017 года"</f>
        <v>Фактический объём покупки электроэнергии сетевыми организациями на компенсацию потерь в части передачи сторонним потребителям за июль 2017 года</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t="str">
        <f>"ОРГАНИЗАЦИЯ: " &amp; IF(org="","Не определено",org)</f>
        <v>ОРГАНИЗАЦИЯ: ООО "КВЭП"</v>
      </c>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2" t="s">
        <v>6</v>
      </c>
      <c r="X13" s="6"/>
    </row>
    <row r="14" spans="3:24" ht="17.25" customHeight="1">
      <c r="C14" s="5"/>
      <c r="D14" s="47"/>
      <c r="E14" s="49"/>
      <c r="F14" s="49" t="s">
        <v>7</v>
      </c>
      <c r="G14" s="51" t="s">
        <v>8</v>
      </c>
      <c r="H14" s="51"/>
      <c r="I14" s="51"/>
      <c r="J14" s="51"/>
      <c r="K14" s="51"/>
      <c r="L14" s="51" t="s">
        <v>9</v>
      </c>
      <c r="M14" s="51"/>
      <c r="N14" s="51"/>
      <c r="O14" s="51"/>
      <c r="P14" s="51"/>
      <c r="Q14" s="51" t="s">
        <v>10</v>
      </c>
      <c r="R14" s="51" t="s">
        <v>11</v>
      </c>
      <c r="S14" s="51" t="s">
        <v>7</v>
      </c>
      <c r="T14" s="51" t="s">
        <v>12</v>
      </c>
      <c r="U14" s="51"/>
      <c r="V14" s="51"/>
      <c r="W14" s="53"/>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51"/>
      <c r="R15" s="51"/>
      <c r="S15" s="51"/>
      <c r="T15" s="37" t="s">
        <v>10</v>
      </c>
      <c r="U15" s="37" t="s">
        <v>11</v>
      </c>
      <c r="V15" s="51"/>
      <c r="W15" s="53"/>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54" t="str">
        <f>IF(_____prd2="","Не определено",_____prd2)</f>
        <v>Июнь</v>
      </c>
      <c r="E18" s="55"/>
      <c r="F18" s="55"/>
      <c r="G18" s="55"/>
      <c r="H18" s="55"/>
      <c r="I18" s="55"/>
      <c r="J18" s="55"/>
      <c r="K18" s="55"/>
      <c r="L18" s="55"/>
      <c r="M18" s="55"/>
      <c r="N18" s="55"/>
      <c r="O18" s="55"/>
      <c r="P18" s="55"/>
      <c r="Q18" s="55"/>
      <c r="R18" s="55"/>
      <c r="S18" s="55"/>
      <c r="T18" s="55"/>
      <c r="U18" s="55"/>
      <c r="V18" s="55"/>
      <c r="W18" s="56"/>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149.09300000000002</v>
      </c>
      <c r="G20" s="21">
        <f t="shared" si="0"/>
        <v>149.09300000000002</v>
      </c>
      <c r="H20" s="21">
        <f t="shared" si="0"/>
        <v>0</v>
      </c>
      <c r="I20" s="21">
        <f t="shared" si="0"/>
        <v>50.924999999999997</v>
      </c>
      <c r="J20" s="21">
        <f t="shared" si="0"/>
        <v>68.138000000000005</v>
      </c>
      <c r="K20" s="21">
        <f t="shared" si="0"/>
        <v>30.03</v>
      </c>
      <c r="L20" s="21">
        <f t="shared" si="0"/>
        <v>0</v>
      </c>
      <c r="M20" s="21">
        <f t="shared" si="0"/>
        <v>0</v>
      </c>
      <c r="N20" s="21">
        <f t="shared" si="0"/>
        <v>0</v>
      </c>
      <c r="O20" s="21">
        <f t="shared" si="0"/>
        <v>0</v>
      </c>
      <c r="P20" s="21">
        <f t="shared" si="0"/>
        <v>0</v>
      </c>
      <c r="Q20" s="21">
        <f>IF(G20=0,0,T20/G20)</f>
        <v>3.2195449819911057</v>
      </c>
      <c r="R20" s="21">
        <f>IF(L20=0,0,U20/L20)</f>
        <v>0</v>
      </c>
      <c r="S20" s="21">
        <f>SUM(S21:S23)</f>
        <v>480.01161999999999</v>
      </c>
      <c r="T20" s="21">
        <f>SUM(T21:T23)</f>
        <v>480.01161999999999</v>
      </c>
      <c r="U20" s="21">
        <f>SUM(U21:U23)</f>
        <v>0</v>
      </c>
      <c r="V20" s="21">
        <f>SUM(V21:V23)</f>
        <v>0</v>
      </c>
      <c r="W20" s="22">
        <f>SUM(W21:W23)</f>
        <v>480.01161999999999</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149.09300000000002</v>
      </c>
      <c r="G22" s="21">
        <f>H22+I22+J22+K22</f>
        <v>149.09300000000002</v>
      </c>
      <c r="H22" s="26">
        <v>0</v>
      </c>
      <c r="I22" s="26">
        <v>50.924999999999997</v>
      </c>
      <c r="J22" s="26">
        <v>68.138000000000005</v>
      </c>
      <c r="K22" s="26">
        <v>30.03</v>
      </c>
      <c r="L22" s="21">
        <f>M22+N22+O22+P22</f>
        <v>0</v>
      </c>
      <c r="M22" s="26">
        <v>0</v>
      </c>
      <c r="N22" s="26">
        <v>0</v>
      </c>
      <c r="O22" s="26">
        <v>0</v>
      </c>
      <c r="P22" s="26">
        <v>0</v>
      </c>
      <c r="Q22" s="26">
        <f>T22/F22</f>
        <v>3.2195449819911057</v>
      </c>
      <c r="R22" s="26">
        <v>0</v>
      </c>
      <c r="S22" s="21">
        <f>T22+U22</f>
        <v>480.01161999999999</v>
      </c>
      <c r="T22" s="26">
        <v>480.01161999999999</v>
      </c>
      <c r="U22" s="26">
        <v>0</v>
      </c>
      <c r="V22" s="26">
        <v>0</v>
      </c>
      <c r="W22" s="27">
        <f>S22-V22</f>
        <v>480.01161999999999</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C1:X24"/>
  <sheetViews>
    <sheetView topLeftCell="I9" workbookViewId="0">
      <selection activeCell="C9"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tr">
        <f>"Фактический объём покупки электроэнергии сетевыми организациями на компенсацию потерь в части передачи сторонним потребителям за август 2017 года"</f>
        <v>Фактический объём покупки электроэнергии сетевыми организациями на компенсацию потерь в части передачи сторонним потребителям за август 2017 года</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t="str">
        <f>"ОРГАНИЗАЦИЯ: " &amp; IF(org="","Не определено",org)</f>
        <v>ОРГАНИЗАЦИЯ: ООО "КВЭП"</v>
      </c>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2" t="s">
        <v>6</v>
      </c>
      <c r="X13" s="6"/>
    </row>
    <row r="14" spans="3:24" ht="17.25" customHeight="1">
      <c r="C14" s="5"/>
      <c r="D14" s="47"/>
      <c r="E14" s="49"/>
      <c r="F14" s="49" t="s">
        <v>7</v>
      </c>
      <c r="G14" s="51" t="s">
        <v>8</v>
      </c>
      <c r="H14" s="51"/>
      <c r="I14" s="51"/>
      <c r="J14" s="51"/>
      <c r="K14" s="51"/>
      <c r="L14" s="51" t="s">
        <v>9</v>
      </c>
      <c r="M14" s="51"/>
      <c r="N14" s="51"/>
      <c r="O14" s="51"/>
      <c r="P14" s="51"/>
      <c r="Q14" s="51" t="s">
        <v>10</v>
      </c>
      <c r="R14" s="51" t="s">
        <v>11</v>
      </c>
      <c r="S14" s="51" t="s">
        <v>7</v>
      </c>
      <c r="T14" s="51" t="s">
        <v>12</v>
      </c>
      <c r="U14" s="51"/>
      <c r="V14" s="51"/>
      <c r="W14" s="53"/>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51"/>
      <c r="R15" s="51"/>
      <c r="S15" s="51"/>
      <c r="T15" s="37" t="s">
        <v>10</v>
      </c>
      <c r="U15" s="37" t="s">
        <v>11</v>
      </c>
      <c r="V15" s="51"/>
      <c r="W15" s="53"/>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54" t="str">
        <f>IF(_____prd2="","Не определено",_____prd2)</f>
        <v>Июнь</v>
      </c>
      <c r="E18" s="55"/>
      <c r="F18" s="55"/>
      <c r="G18" s="55"/>
      <c r="H18" s="55"/>
      <c r="I18" s="55"/>
      <c r="J18" s="55"/>
      <c r="K18" s="55"/>
      <c r="L18" s="55"/>
      <c r="M18" s="55"/>
      <c r="N18" s="55"/>
      <c r="O18" s="55"/>
      <c r="P18" s="55"/>
      <c r="Q18" s="55"/>
      <c r="R18" s="55"/>
      <c r="S18" s="55"/>
      <c r="T18" s="55"/>
      <c r="U18" s="55"/>
      <c r="V18" s="55"/>
      <c r="W18" s="56"/>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55.179000000000002</v>
      </c>
      <c r="G20" s="21">
        <f t="shared" si="0"/>
        <v>55.179000000000002</v>
      </c>
      <c r="H20" s="21">
        <f t="shared" si="0"/>
        <v>0</v>
      </c>
      <c r="I20" s="21">
        <f t="shared" si="0"/>
        <v>29.358000000000001</v>
      </c>
      <c r="J20" s="21">
        <f t="shared" si="0"/>
        <v>14.872</v>
      </c>
      <c r="K20" s="21">
        <f t="shared" si="0"/>
        <v>10.949</v>
      </c>
      <c r="L20" s="21">
        <f t="shared" si="0"/>
        <v>0</v>
      </c>
      <c r="M20" s="21">
        <f t="shared" si="0"/>
        <v>0</v>
      </c>
      <c r="N20" s="21">
        <f t="shared" si="0"/>
        <v>0</v>
      </c>
      <c r="O20" s="21">
        <f t="shared" si="0"/>
        <v>0</v>
      </c>
      <c r="P20" s="21">
        <f t="shared" si="0"/>
        <v>0</v>
      </c>
      <c r="Q20" s="21">
        <f>IF(G20=0,0,T20/G20)</f>
        <v>3.3245790971202811</v>
      </c>
      <c r="R20" s="21">
        <f>IF(L20=0,0,U20/L20)</f>
        <v>0</v>
      </c>
      <c r="S20" s="21">
        <f>SUM(S21:S23)</f>
        <v>183.44694999999999</v>
      </c>
      <c r="T20" s="21">
        <f>SUM(T21:T23)</f>
        <v>183.44694999999999</v>
      </c>
      <c r="U20" s="21">
        <f>SUM(U21:U23)</f>
        <v>0</v>
      </c>
      <c r="V20" s="21">
        <f>SUM(V21:V23)</f>
        <v>0</v>
      </c>
      <c r="W20" s="22">
        <f>SUM(W21:W23)</f>
        <v>183.44694999999999</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55.179000000000002</v>
      </c>
      <c r="G22" s="21">
        <f>H22+I22+J22+K22</f>
        <v>55.179000000000002</v>
      </c>
      <c r="H22" s="26">
        <v>0</v>
      </c>
      <c r="I22" s="26">
        <v>29.358000000000001</v>
      </c>
      <c r="J22" s="26">
        <v>14.872</v>
      </c>
      <c r="K22" s="26">
        <v>10.949</v>
      </c>
      <c r="L22" s="21">
        <f>M22+N22+O22+P22</f>
        <v>0</v>
      </c>
      <c r="M22" s="26">
        <v>0</v>
      </c>
      <c r="N22" s="26">
        <v>0</v>
      </c>
      <c r="O22" s="26">
        <v>0</v>
      </c>
      <c r="P22" s="26">
        <v>0</v>
      </c>
      <c r="Q22" s="26">
        <f>T22/F22</f>
        <v>3.3245790971202811</v>
      </c>
      <c r="R22" s="26">
        <v>0</v>
      </c>
      <c r="S22" s="21">
        <f>T22+U22</f>
        <v>183.44694999999999</v>
      </c>
      <c r="T22" s="26">
        <v>183.44694999999999</v>
      </c>
      <c r="U22" s="26">
        <v>0</v>
      </c>
      <c r="V22" s="26">
        <v>0</v>
      </c>
      <c r="W22" s="27">
        <f>S22-V22</f>
        <v>183.44694999999999</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C1:X24"/>
  <sheetViews>
    <sheetView topLeftCell="J8" workbookViewId="0">
      <selection activeCell="J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tr">
        <f>"Фактический объём покупки электроэнергии сетевыми организациями на компенсацию потерь в части передачи сторонним потребителям за сентябрь 2017 года"</f>
        <v>Фактический объём покупки электроэнергии сетевыми организациями на компенсацию потерь в части передачи сторонним потребителям за сентябрь 2017 года</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t="str">
        <f>"ОРГАНИЗАЦИЯ: " &amp; IF(org="","Не определено",org)</f>
        <v>ОРГАНИЗАЦИЯ: ООО "КВЭП"</v>
      </c>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2" t="s">
        <v>6</v>
      </c>
      <c r="X13" s="6"/>
    </row>
    <row r="14" spans="3:24" ht="17.25" customHeight="1">
      <c r="C14" s="5"/>
      <c r="D14" s="47"/>
      <c r="E14" s="49"/>
      <c r="F14" s="49" t="s">
        <v>7</v>
      </c>
      <c r="G14" s="51" t="s">
        <v>8</v>
      </c>
      <c r="H14" s="51"/>
      <c r="I14" s="51"/>
      <c r="J14" s="51"/>
      <c r="K14" s="51"/>
      <c r="L14" s="51" t="s">
        <v>9</v>
      </c>
      <c r="M14" s="51"/>
      <c r="N14" s="51"/>
      <c r="O14" s="51"/>
      <c r="P14" s="51"/>
      <c r="Q14" s="51" t="s">
        <v>10</v>
      </c>
      <c r="R14" s="51" t="s">
        <v>11</v>
      </c>
      <c r="S14" s="51" t="s">
        <v>7</v>
      </c>
      <c r="T14" s="51" t="s">
        <v>12</v>
      </c>
      <c r="U14" s="51"/>
      <c r="V14" s="51"/>
      <c r="W14" s="53"/>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51"/>
      <c r="R15" s="51"/>
      <c r="S15" s="51"/>
      <c r="T15" s="37" t="s">
        <v>10</v>
      </c>
      <c r="U15" s="37" t="s">
        <v>11</v>
      </c>
      <c r="V15" s="51"/>
      <c r="W15" s="53"/>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54" t="str">
        <f>IF(_____prd2="","Не определено",_____prd2)</f>
        <v>Июнь</v>
      </c>
      <c r="E18" s="55"/>
      <c r="F18" s="55"/>
      <c r="G18" s="55"/>
      <c r="H18" s="55"/>
      <c r="I18" s="55"/>
      <c r="J18" s="55"/>
      <c r="K18" s="55"/>
      <c r="L18" s="55"/>
      <c r="M18" s="55"/>
      <c r="N18" s="55"/>
      <c r="O18" s="55"/>
      <c r="P18" s="55"/>
      <c r="Q18" s="55"/>
      <c r="R18" s="55"/>
      <c r="S18" s="55"/>
      <c r="T18" s="55"/>
      <c r="U18" s="55"/>
      <c r="V18" s="55"/>
      <c r="W18" s="56"/>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190.24700000000001</v>
      </c>
      <c r="G20" s="21">
        <f t="shared" si="0"/>
        <v>190.24700000000001</v>
      </c>
      <c r="H20" s="21">
        <f t="shared" si="0"/>
        <v>0</v>
      </c>
      <c r="I20" s="21">
        <f t="shared" si="0"/>
        <v>24.823</v>
      </c>
      <c r="J20" s="21">
        <f t="shared" si="0"/>
        <v>13.672000000000001</v>
      </c>
      <c r="K20" s="21">
        <f t="shared" si="0"/>
        <v>151.75200000000001</v>
      </c>
      <c r="L20" s="21">
        <f t="shared" si="0"/>
        <v>0</v>
      </c>
      <c r="M20" s="21">
        <f t="shared" si="0"/>
        <v>0</v>
      </c>
      <c r="N20" s="21">
        <f t="shared" si="0"/>
        <v>0</v>
      </c>
      <c r="O20" s="21">
        <f t="shared" si="0"/>
        <v>0</v>
      </c>
      <c r="P20" s="21">
        <f t="shared" si="0"/>
        <v>0</v>
      </c>
      <c r="Q20" s="21">
        <f>IF(G20=0,0,T20/G20)</f>
        <v>3.5049422067102238</v>
      </c>
      <c r="R20" s="21">
        <f>IF(L20=0,0,U20/L20)</f>
        <v>0</v>
      </c>
      <c r="S20" s="21">
        <f>SUM(S21:S23)</f>
        <v>666.80474000000004</v>
      </c>
      <c r="T20" s="21">
        <f>SUM(T21:T23)</f>
        <v>666.80474000000004</v>
      </c>
      <c r="U20" s="21">
        <f>SUM(U21:U23)</f>
        <v>0</v>
      </c>
      <c r="V20" s="21">
        <f>SUM(V21:V23)</f>
        <v>0</v>
      </c>
      <c r="W20" s="22">
        <f>SUM(W21:W23)</f>
        <v>666.80474000000004</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190.24700000000001</v>
      </c>
      <c r="G22" s="21">
        <f>H22+I22+J22+K22</f>
        <v>190.24700000000001</v>
      </c>
      <c r="H22" s="26">
        <v>0</v>
      </c>
      <c r="I22" s="26">
        <v>24.823</v>
      </c>
      <c r="J22" s="26">
        <v>13.672000000000001</v>
      </c>
      <c r="K22" s="26">
        <v>151.75200000000001</v>
      </c>
      <c r="L22" s="21">
        <f>M22+N22+O22+P22</f>
        <v>0</v>
      </c>
      <c r="M22" s="26">
        <v>0</v>
      </c>
      <c r="N22" s="26">
        <v>0</v>
      </c>
      <c r="O22" s="26">
        <v>0</v>
      </c>
      <c r="P22" s="26">
        <v>0</v>
      </c>
      <c r="Q22" s="26">
        <f>T22/F22</f>
        <v>3.5049422067102238</v>
      </c>
      <c r="R22" s="26">
        <v>0</v>
      </c>
      <c r="S22" s="21">
        <f>T22+U22</f>
        <v>666.80474000000004</v>
      </c>
      <c r="T22" s="26">
        <v>666.80474000000004</v>
      </c>
      <c r="U22" s="26">
        <v>0</v>
      </c>
      <c r="V22" s="26">
        <v>0</v>
      </c>
      <c r="W22" s="27">
        <f>S22-V22</f>
        <v>666.80474000000004</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C1:X24"/>
  <sheetViews>
    <sheetView topLeftCell="H8" workbookViewId="0">
      <selection activeCell="C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
        <v>21</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t="str">
        <f>"ОРГАНИЗАЦИЯ: " &amp; IF(org="","Не определено",org)</f>
        <v>ОРГАНИЗАЦИЯ: ООО "КВЭП"</v>
      </c>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2" t="s">
        <v>6</v>
      </c>
      <c r="X13" s="6"/>
    </row>
    <row r="14" spans="3:24" ht="17.25" customHeight="1">
      <c r="C14" s="5"/>
      <c r="D14" s="47"/>
      <c r="E14" s="49"/>
      <c r="F14" s="49" t="s">
        <v>7</v>
      </c>
      <c r="G14" s="51" t="s">
        <v>8</v>
      </c>
      <c r="H14" s="51"/>
      <c r="I14" s="51"/>
      <c r="J14" s="51"/>
      <c r="K14" s="51"/>
      <c r="L14" s="51" t="s">
        <v>9</v>
      </c>
      <c r="M14" s="51"/>
      <c r="N14" s="51"/>
      <c r="O14" s="51"/>
      <c r="P14" s="51"/>
      <c r="Q14" s="51" t="s">
        <v>10</v>
      </c>
      <c r="R14" s="51" t="s">
        <v>11</v>
      </c>
      <c r="S14" s="51" t="s">
        <v>7</v>
      </c>
      <c r="T14" s="51" t="s">
        <v>12</v>
      </c>
      <c r="U14" s="51"/>
      <c r="V14" s="51"/>
      <c r="W14" s="53"/>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51"/>
      <c r="R15" s="51"/>
      <c r="S15" s="51"/>
      <c r="T15" s="37" t="s">
        <v>10</v>
      </c>
      <c r="U15" s="37" t="s">
        <v>11</v>
      </c>
      <c r="V15" s="51"/>
      <c r="W15" s="53"/>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54" t="str">
        <f>IF(_____prd2="","Не определено",_____prd2)</f>
        <v>Июнь</v>
      </c>
      <c r="E18" s="55"/>
      <c r="F18" s="55"/>
      <c r="G18" s="55"/>
      <c r="H18" s="55"/>
      <c r="I18" s="55"/>
      <c r="J18" s="55"/>
      <c r="K18" s="55"/>
      <c r="L18" s="55"/>
      <c r="M18" s="55"/>
      <c r="N18" s="55"/>
      <c r="O18" s="55"/>
      <c r="P18" s="55"/>
      <c r="Q18" s="55"/>
      <c r="R18" s="55"/>
      <c r="S18" s="55"/>
      <c r="T18" s="55"/>
      <c r="U18" s="55"/>
      <c r="V18" s="55"/>
      <c r="W18" s="56"/>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6.9440000000000008</v>
      </c>
      <c r="G20" s="21">
        <f t="shared" si="0"/>
        <v>6.9440000000000008</v>
      </c>
      <c r="H20" s="21">
        <f t="shared" si="0"/>
        <v>0</v>
      </c>
      <c r="I20" s="21">
        <f t="shared" si="0"/>
        <v>3.3980000000000001</v>
      </c>
      <c r="J20" s="21">
        <f t="shared" si="0"/>
        <v>3.4820000000000002</v>
      </c>
      <c r="K20" s="21">
        <f t="shared" si="0"/>
        <v>6.4000000000000001E-2</v>
      </c>
      <c r="L20" s="21">
        <f t="shared" si="0"/>
        <v>0</v>
      </c>
      <c r="M20" s="21">
        <f t="shared" si="0"/>
        <v>0</v>
      </c>
      <c r="N20" s="21">
        <f t="shared" si="0"/>
        <v>0</v>
      </c>
      <c r="O20" s="21">
        <f t="shared" si="0"/>
        <v>0</v>
      </c>
      <c r="P20" s="21">
        <f t="shared" si="0"/>
        <v>0</v>
      </c>
      <c r="Q20" s="21">
        <f>IF(G20=0,0,T20/G20)</f>
        <v>3.5606494815668199</v>
      </c>
      <c r="R20" s="21">
        <f>IF(L20=0,0,U20/L20)</f>
        <v>0</v>
      </c>
      <c r="S20" s="21">
        <f>SUM(S21:S23)</f>
        <v>24.725149999999999</v>
      </c>
      <c r="T20" s="21">
        <f>SUM(T21:T23)</f>
        <v>24.725149999999999</v>
      </c>
      <c r="U20" s="21">
        <f>SUM(U21:U23)</f>
        <v>0</v>
      </c>
      <c r="V20" s="21">
        <f>SUM(V21:V23)</f>
        <v>0</v>
      </c>
      <c r="W20" s="22">
        <f>SUM(W21:W23)</f>
        <v>24.725149999999999</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6.9440000000000008</v>
      </c>
      <c r="G22" s="21">
        <f>H22+I22+J22+K22</f>
        <v>6.9440000000000008</v>
      </c>
      <c r="H22" s="26">
        <v>0</v>
      </c>
      <c r="I22" s="26">
        <v>3.3980000000000001</v>
      </c>
      <c r="J22" s="26">
        <v>3.4820000000000002</v>
      </c>
      <c r="K22" s="26">
        <v>6.4000000000000001E-2</v>
      </c>
      <c r="L22" s="21">
        <f>M22+N22+O22+P22</f>
        <v>0</v>
      </c>
      <c r="M22" s="26">
        <v>0</v>
      </c>
      <c r="N22" s="26">
        <v>0</v>
      </c>
      <c r="O22" s="26">
        <v>0</v>
      </c>
      <c r="P22" s="26">
        <v>0</v>
      </c>
      <c r="Q22" s="26">
        <f>T22/F22</f>
        <v>3.5606494815668199</v>
      </c>
      <c r="R22" s="26">
        <v>0</v>
      </c>
      <c r="S22" s="21">
        <f>T22+U22</f>
        <v>24.725149999999999</v>
      </c>
      <c r="T22" s="26">
        <v>24.725149999999999</v>
      </c>
      <c r="U22" s="26">
        <v>0</v>
      </c>
      <c r="V22" s="26">
        <v>0</v>
      </c>
      <c r="W22" s="27">
        <f>S22-V22</f>
        <v>24.725149999999999</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C1:X30"/>
  <sheetViews>
    <sheetView topLeftCell="D8" workbookViewId="0">
      <selection activeCell="Q22" sqref="Q22"/>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
        <v>22</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t="str">
        <f>"ОРГАНИЗАЦИЯ: " &amp; IF(org="","Не определено",org)</f>
        <v>ОРГАНИЗАЦИЯ: ООО "КВЭП"</v>
      </c>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2" t="s">
        <v>6</v>
      </c>
      <c r="X13" s="6"/>
    </row>
    <row r="14" spans="3:24" ht="17.25" customHeight="1">
      <c r="C14" s="5"/>
      <c r="D14" s="47"/>
      <c r="E14" s="49"/>
      <c r="F14" s="49" t="s">
        <v>7</v>
      </c>
      <c r="G14" s="51" t="s">
        <v>8</v>
      </c>
      <c r="H14" s="51"/>
      <c r="I14" s="51"/>
      <c r="J14" s="51"/>
      <c r="K14" s="51"/>
      <c r="L14" s="51" t="s">
        <v>9</v>
      </c>
      <c r="M14" s="51"/>
      <c r="N14" s="51"/>
      <c r="O14" s="51"/>
      <c r="P14" s="51"/>
      <c r="Q14" s="51" t="s">
        <v>10</v>
      </c>
      <c r="R14" s="51" t="s">
        <v>11</v>
      </c>
      <c r="S14" s="51" t="s">
        <v>7</v>
      </c>
      <c r="T14" s="51" t="s">
        <v>12</v>
      </c>
      <c r="U14" s="51"/>
      <c r="V14" s="51"/>
      <c r="W14" s="53"/>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51"/>
      <c r="R15" s="51"/>
      <c r="S15" s="51"/>
      <c r="T15" s="37" t="s">
        <v>10</v>
      </c>
      <c r="U15" s="37" t="s">
        <v>11</v>
      </c>
      <c r="V15" s="51"/>
      <c r="W15" s="53"/>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54" t="str">
        <f>IF(_____prd2="","Не определено",_____prd2)</f>
        <v>Июнь</v>
      </c>
      <c r="E18" s="55"/>
      <c r="F18" s="55"/>
      <c r="G18" s="55"/>
      <c r="H18" s="55"/>
      <c r="I18" s="55"/>
      <c r="J18" s="55"/>
      <c r="K18" s="55"/>
      <c r="L18" s="55"/>
      <c r="M18" s="55"/>
      <c r="N18" s="55"/>
      <c r="O18" s="55"/>
      <c r="P18" s="55"/>
      <c r="Q18" s="55"/>
      <c r="R18" s="55"/>
      <c r="S18" s="55"/>
      <c r="T18" s="55"/>
      <c r="U18" s="55"/>
      <c r="V18" s="55"/>
      <c r="W18" s="56"/>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1.9020000000000001</v>
      </c>
      <c r="G20" s="21">
        <f t="shared" si="0"/>
        <v>1.9020000000000001</v>
      </c>
      <c r="H20" s="21">
        <f t="shared" si="0"/>
        <v>0</v>
      </c>
      <c r="I20" s="21">
        <f t="shared" si="0"/>
        <v>1.0920000000000001</v>
      </c>
      <c r="J20" s="21">
        <f t="shared" si="0"/>
        <v>0.128</v>
      </c>
      <c r="K20" s="21">
        <f t="shared" si="0"/>
        <v>0.68200000000000005</v>
      </c>
      <c r="L20" s="21">
        <f t="shared" si="0"/>
        <v>0</v>
      </c>
      <c r="M20" s="21">
        <f t="shared" si="0"/>
        <v>0</v>
      </c>
      <c r="N20" s="21">
        <f t="shared" si="0"/>
        <v>0</v>
      </c>
      <c r="O20" s="21">
        <f t="shared" si="0"/>
        <v>0</v>
      </c>
      <c r="P20" s="21">
        <f t="shared" si="0"/>
        <v>0</v>
      </c>
      <c r="Q20" s="21">
        <f>IF(G20=0,0,T20/G20)</f>
        <v>3.5821240799158778</v>
      </c>
      <c r="R20" s="21">
        <f>IF(L20=0,0,U20/L20)</f>
        <v>0</v>
      </c>
      <c r="S20" s="21">
        <f>SUM(S21:S23)</f>
        <v>6.8132000000000001</v>
      </c>
      <c r="T20" s="21">
        <f>SUM(T21:T23)</f>
        <v>6.8132000000000001</v>
      </c>
      <c r="U20" s="21">
        <f>SUM(U21:U23)</f>
        <v>0</v>
      </c>
      <c r="V20" s="21">
        <f>SUM(V21:V23)</f>
        <v>0</v>
      </c>
      <c r="W20" s="22">
        <f>SUM(W21:W23)</f>
        <v>6.8132000000000001</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1.9020000000000001</v>
      </c>
      <c r="G22" s="21">
        <f>H22+I22+J22+K22</f>
        <v>1.9020000000000001</v>
      </c>
      <c r="H22" s="26">
        <v>0</v>
      </c>
      <c r="I22" s="26">
        <v>1.0920000000000001</v>
      </c>
      <c r="J22" s="26">
        <v>0.128</v>
      </c>
      <c r="K22" s="26">
        <v>0.68200000000000005</v>
      </c>
      <c r="L22" s="21">
        <f>M22+N22+O22+P22</f>
        <v>0</v>
      </c>
      <c r="M22" s="26">
        <v>0</v>
      </c>
      <c r="N22" s="26">
        <v>0</v>
      </c>
      <c r="O22" s="26">
        <v>0</v>
      </c>
      <c r="P22" s="26">
        <v>0</v>
      </c>
      <c r="Q22" s="26">
        <f>T22/F22</f>
        <v>3.5821240799158778</v>
      </c>
      <c r="R22" s="26">
        <v>0</v>
      </c>
      <c r="S22" s="21">
        <f>T22+U22</f>
        <v>6.8132000000000001</v>
      </c>
      <c r="T22" s="26">
        <v>6.8132000000000001</v>
      </c>
      <c r="U22" s="26">
        <v>0</v>
      </c>
      <c r="V22" s="26">
        <v>0</v>
      </c>
      <c r="W22" s="27">
        <f>S22-V22</f>
        <v>6.8132000000000001</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row r="30" spans="3:24">
      <c r="T30" s="39"/>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C1:X24"/>
  <sheetViews>
    <sheetView topLeftCell="G8" workbookViewId="0">
      <selection activeCell="T22" sqref="T22"/>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tr">
        <f>"Фактический объём покупки электроэнергии сетевыми организациями на компенсацию потерь в части передачи сторонним потребителям за " &amp; IF(_______prd2="","Не определено",_______prd2)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Декабрь 2017 года</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t="str">
        <f>"ОРГАНИЗАЦИЯ: " &amp; IF(org="","Не определено",org)</f>
        <v>ОРГАНИЗАЦИЯ: ООО "КВЭП"</v>
      </c>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2" t="s">
        <v>6</v>
      </c>
      <c r="X13" s="6"/>
    </row>
    <row r="14" spans="3:24" ht="17.25" customHeight="1">
      <c r="C14" s="5"/>
      <c r="D14" s="47"/>
      <c r="E14" s="49"/>
      <c r="F14" s="49" t="s">
        <v>7</v>
      </c>
      <c r="G14" s="51" t="s">
        <v>8</v>
      </c>
      <c r="H14" s="51"/>
      <c r="I14" s="51"/>
      <c r="J14" s="51"/>
      <c r="K14" s="51"/>
      <c r="L14" s="51" t="s">
        <v>9</v>
      </c>
      <c r="M14" s="51"/>
      <c r="N14" s="51"/>
      <c r="O14" s="51"/>
      <c r="P14" s="51"/>
      <c r="Q14" s="51" t="s">
        <v>10</v>
      </c>
      <c r="R14" s="51" t="s">
        <v>11</v>
      </c>
      <c r="S14" s="51" t="s">
        <v>7</v>
      </c>
      <c r="T14" s="51" t="s">
        <v>12</v>
      </c>
      <c r="U14" s="51"/>
      <c r="V14" s="51"/>
      <c r="W14" s="53"/>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51"/>
      <c r="R15" s="51"/>
      <c r="S15" s="51"/>
      <c r="T15" s="38" t="s">
        <v>10</v>
      </c>
      <c r="U15" s="38" t="s">
        <v>11</v>
      </c>
      <c r="V15" s="51"/>
      <c r="W15" s="53"/>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54" t="str">
        <f>IF(_______prd2="","Не определено",_______prd2)</f>
        <v>Декабрь</v>
      </c>
      <c r="E18" s="55"/>
      <c r="F18" s="55"/>
      <c r="G18" s="55"/>
      <c r="H18" s="55"/>
      <c r="I18" s="55"/>
      <c r="J18" s="55"/>
      <c r="K18" s="55"/>
      <c r="L18" s="55"/>
      <c r="M18" s="55"/>
      <c r="N18" s="55"/>
      <c r="O18" s="55"/>
      <c r="P18" s="55"/>
      <c r="Q18" s="55"/>
      <c r="R18" s="55"/>
      <c r="S18" s="55"/>
      <c r="T18" s="55"/>
      <c r="U18" s="55"/>
      <c r="V18" s="55"/>
      <c r="W18" s="56"/>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11.959</v>
      </c>
      <c r="G20" s="21">
        <f t="shared" si="0"/>
        <v>11.959</v>
      </c>
      <c r="H20" s="21">
        <f t="shared" si="0"/>
        <v>0</v>
      </c>
      <c r="I20" s="21">
        <f t="shared" si="0"/>
        <v>2.1419999999999999</v>
      </c>
      <c r="J20" s="21">
        <f t="shared" si="0"/>
        <v>2.371</v>
      </c>
      <c r="K20" s="21">
        <f t="shared" si="0"/>
        <v>7.4459999999999997</v>
      </c>
      <c r="L20" s="21">
        <f t="shared" si="0"/>
        <v>0</v>
      </c>
      <c r="M20" s="21">
        <f t="shared" si="0"/>
        <v>0</v>
      </c>
      <c r="N20" s="21">
        <f t="shared" si="0"/>
        <v>0</v>
      </c>
      <c r="O20" s="21">
        <f t="shared" si="0"/>
        <v>0</v>
      </c>
      <c r="P20" s="21">
        <f t="shared" si="0"/>
        <v>0</v>
      </c>
      <c r="Q20" s="21">
        <f>IF(G20=0,0,T20/G20)</f>
        <v>3.329511664854921</v>
      </c>
      <c r="R20" s="21">
        <f>IF(L20=0,0,U20/L20)</f>
        <v>0</v>
      </c>
      <c r="S20" s="21">
        <f>SUM(S21:S23)</f>
        <v>39.817630000000001</v>
      </c>
      <c r="T20" s="21">
        <f>SUM(T21:T23)</f>
        <v>39.817630000000001</v>
      </c>
      <c r="U20" s="21">
        <f>SUM(U21:U23)</f>
        <v>0</v>
      </c>
      <c r="V20" s="21">
        <f>SUM(V21:V23)</f>
        <v>0</v>
      </c>
      <c r="W20" s="22">
        <f>SUM(W21:W23)</f>
        <v>39.817630000000001</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11.959</v>
      </c>
      <c r="G22" s="21">
        <f>H22+I22+J22+K22</f>
        <v>11.959</v>
      </c>
      <c r="H22" s="26">
        <v>0</v>
      </c>
      <c r="I22" s="26">
        <v>2.1419999999999999</v>
      </c>
      <c r="J22" s="26">
        <v>2.371</v>
      </c>
      <c r="K22" s="26">
        <v>7.4459999999999997</v>
      </c>
      <c r="L22" s="21">
        <f>M22+N22+O22+P22</f>
        <v>0</v>
      </c>
      <c r="M22" s="26">
        <v>0</v>
      </c>
      <c r="N22" s="26">
        <v>0</v>
      </c>
      <c r="O22" s="26">
        <v>0</v>
      </c>
      <c r="P22" s="26">
        <v>0</v>
      </c>
      <c r="Q22" s="26">
        <f>T22/F22</f>
        <v>3.329511664854921</v>
      </c>
      <c r="R22" s="26">
        <v>0</v>
      </c>
      <c r="S22" s="21">
        <f>T22+U22</f>
        <v>39.817630000000001</v>
      </c>
      <c r="T22" s="26">
        <v>39.817630000000001</v>
      </c>
      <c r="U22" s="26">
        <v>0</v>
      </c>
      <c r="V22" s="26">
        <v>0</v>
      </c>
      <c r="W22" s="27">
        <f>S22-V22</f>
        <v>39.817630000000001</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C1:X24"/>
  <sheetViews>
    <sheetView tabSelected="1" topLeftCell="C8" workbookViewId="0">
      <selection activeCell="K41" sqref="K41"/>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tr">
        <f>"Фактический объём покупки электроэнергии сетевыми организациями на компенсацию потерь в части передачи сторонним потребителям за " &amp; IF(________prd2="","Не определено",________prd2)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Год 2017 года</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t="str">
        <f>"ОРГАНИЗАЦИЯ: " &amp; IF(org="","Не определено",org)</f>
        <v>ОРГАНИЗАЦИЯ: ООО "КВЭП"</v>
      </c>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2" t="s">
        <v>6</v>
      </c>
      <c r="X13" s="6"/>
    </row>
    <row r="14" spans="3:24" ht="17.25" customHeight="1">
      <c r="C14" s="5"/>
      <c r="D14" s="47"/>
      <c r="E14" s="49"/>
      <c r="F14" s="49" t="s">
        <v>7</v>
      </c>
      <c r="G14" s="51" t="s">
        <v>8</v>
      </c>
      <c r="H14" s="51"/>
      <c r="I14" s="51"/>
      <c r="J14" s="51"/>
      <c r="K14" s="51"/>
      <c r="L14" s="51" t="s">
        <v>9</v>
      </c>
      <c r="M14" s="51"/>
      <c r="N14" s="51"/>
      <c r="O14" s="51"/>
      <c r="P14" s="51"/>
      <c r="Q14" s="51" t="s">
        <v>10</v>
      </c>
      <c r="R14" s="51" t="s">
        <v>11</v>
      </c>
      <c r="S14" s="51" t="s">
        <v>7</v>
      </c>
      <c r="T14" s="51" t="s">
        <v>12</v>
      </c>
      <c r="U14" s="51"/>
      <c r="V14" s="51"/>
      <c r="W14" s="53"/>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51"/>
      <c r="R15" s="51"/>
      <c r="S15" s="51"/>
      <c r="T15" s="38" t="s">
        <v>10</v>
      </c>
      <c r="U15" s="38" t="s">
        <v>11</v>
      </c>
      <c r="V15" s="51"/>
      <c r="W15" s="53"/>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54" t="str">
        <f>IF(________prd2="","Не определено",________prd2)</f>
        <v>Год</v>
      </c>
      <c r="E18" s="55"/>
      <c r="F18" s="55"/>
      <c r="G18" s="55"/>
      <c r="H18" s="55"/>
      <c r="I18" s="55"/>
      <c r="J18" s="55"/>
      <c r="K18" s="55"/>
      <c r="L18" s="55"/>
      <c r="M18" s="55"/>
      <c r="N18" s="55"/>
      <c r="O18" s="55"/>
      <c r="P18" s="55"/>
      <c r="Q18" s="55"/>
      <c r="R18" s="55"/>
      <c r="S18" s="55"/>
      <c r="T18" s="55"/>
      <c r="U18" s="55"/>
      <c r="V18" s="55"/>
      <c r="W18" s="56"/>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1268.6489999999999</v>
      </c>
      <c r="G20" s="21">
        <f t="shared" si="0"/>
        <v>1268.6489999999999</v>
      </c>
      <c r="H20" s="21">
        <f t="shared" si="0"/>
        <v>0</v>
      </c>
      <c r="I20" s="21">
        <f t="shared" si="0"/>
        <v>403.495</v>
      </c>
      <c r="J20" s="21">
        <f t="shared" si="0"/>
        <v>252.03800000000001</v>
      </c>
      <c r="K20" s="21">
        <f t="shared" si="0"/>
        <v>613.11599999999999</v>
      </c>
      <c r="L20" s="21">
        <f t="shared" si="0"/>
        <v>0</v>
      </c>
      <c r="M20" s="21">
        <f t="shared" si="0"/>
        <v>0</v>
      </c>
      <c r="N20" s="21">
        <f t="shared" si="0"/>
        <v>0</v>
      </c>
      <c r="O20" s="21">
        <f t="shared" si="0"/>
        <v>0</v>
      </c>
      <c r="P20" s="21">
        <f t="shared" si="0"/>
        <v>0</v>
      </c>
      <c r="Q20" s="21">
        <f>IF(G20=0,0,T20/G20)</f>
        <v>3.2645065735282182</v>
      </c>
      <c r="R20" s="21">
        <f>IF(L20=0,0,U20/L20)</f>
        <v>0</v>
      </c>
      <c r="S20" s="21">
        <f>SUM(S21:S23)</f>
        <v>4141.5129999999999</v>
      </c>
      <c r="T20" s="21">
        <f>SUM(T21:T23)</f>
        <v>4141.5129999999999</v>
      </c>
      <c r="U20" s="21">
        <f>SUM(U21:U23)</f>
        <v>0</v>
      </c>
      <c r="V20" s="21">
        <f>SUM(V21:V23)</f>
        <v>0</v>
      </c>
      <c r="W20" s="22">
        <f>SUM(W21:W23)</f>
        <v>4141.5129999999999</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1268.6489999999999</v>
      </c>
      <c r="G22" s="21">
        <f>H22+I22+J22+K22</f>
        <v>1268.6489999999999</v>
      </c>
      <c r="H22" s="26">
        <v>0</v>
      </c>
      <c r="I22" s="26">
        <v>403.495</v>
      </c>
      <c r="J22" s="26">
        <v>252.03800000000001</v>
      </c>
      <c r="K22" s="26">
        <v>613.11599999999999</v>
      </c>
      <c r="L22" s="21">
        <f>M22+N22+O22+P22</f>
        <v>0</v>
      </c>
      <c r="M22" s="26">
        <v>0</v>
      </c>
      <c r="N22" s="26">
        <v>0</v>
      </c>
      <c r="O22" s="26">
        <v>0</v>
      </c>
      <c r="P22" s="26">
        <v>0</v>
      </c>
      <c r="Q22" s="26">
        <f>T22/F22</f>
        <v>3.2645065735282182</v>
      </c>
      <c r="R22" s="26">
        <v>0</v>
      </c>
      <c r="S22" s="21">
        <f>T22+U22</f>
        <v>4141.5129999999999</v>
      </c>
      <c r="T22" s="26">
        <v>4141.5129999999999</v>
      </c>
      <c r="U22" s="26">
        <v>0</v>
      </c>
      <c r="V22" s="26">
        <v>0</v>
      </c>
      <c r="W22" s="27">
        <f>S22-V22</f>
        <v>4141.5129999999999</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январь</vt:lpstr>
      <vt:lpstr>февраль</vt:lpstr>
      <vt:lpstr>март</vt:lpstr>
      <vt:lpstr>апрель</vt:lpstr>
      <vt:lpstr>май</vt:lpstr>
      <vt:lpstr>июнь</vt:lpstr>
      <vt:lpstr>июль</vt:lpstr>
      <vt:lpstr>август</vt:lpstr>
      <vt:lpstr>сентябрь</vt:lpstr>
      <vt:lpstr>октябрь</vt:lpstr>
      <vt:lpstr>ноябрь</vt:lpstr>
      <vt:lpstr>декабрь</vt:lpstr>
      <vt:lpstr>2017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2018-02-06T07:27:14Z</dcterms:modified>
</cp:coreProperties>
</file>